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Ekonomika1\загальна папка\05_КОМУНАЛЬНІ ПІДПРИЄМСТВА\02_ФІН_ПЛАНИ\2025\Бучабудзамовник - ок\"/>
    </mc:Choice>
  </mc:AlternateContent>
  <bookViews>
    <workbookView xWindow="0" yWindow="0" windowWidth="28800" windowHeight="11700"/>
  </bookViews>
  <sheets>
    <sheet name="Бучабуд Додаток 1 2025р." sheetId="1" r:id="rId1"/>
  </sheets>
  <externalReferences>
    <externalReference r:id="rId2"/>
  </externalReferences>
  <definedNames>
    <definedName name="а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65" i="1" l="1"/>
  <c r="J265" i="1"/>
  <c r="I265" i="1"/>
  <c r="H265" i="1"/>
  <c r="G265" i="1"/>
  <c r="F265" i="1"/>
  <c r="K264" i="1"/>
  <c r="J264" i="1"/>
  <c r="I264" i="1"/>
  <c r="H264" i="1"/>
  <c r="G264" i="1" s="1"/>
  <c r="K263" i="1"/>
  <c r="G263" i="1" s="1"/>
  <c r="J263" i="1"/>
  <c r="I263" i="1"/>
  <c r="H263" i="1"/>
  <c r="K262" i="1"/>
  <c r="J262" i="1"/>
  <c r="J261" i="1" s="1"/>
  <c r="I262" i="1"/>
  <c r="H262" i="1"/>
  <c r="G262" i="1" s="1"/>
  <c r="G261" i="1" s="1"/>
  <c r="I261" i="1"/>
  <c r="F261" i="1"/>
  <c r="K260" i="1"/>
  <c r="I259" i="1"/>
  <c r="F259" i="1"/>
  <c r="K258" i="1"/>
  <c r="K257" i="1" s="1"/>
  <c r="J258" i="1"/>
  <c r="K256" i="1"/>
  <c r="J256" i="1"/>
  <c r="J260" i="1" s="1"/>
  <c r="I256" i="1"/>
  <c r="I260" i="1" s="1"/>
  <c r="H256" i="1"/>
  <c r="H260" i="1" s="1"/>
  <c r="G260" i="1" s="1"/>
  <c r="F256" i="1"/>
  <c r="F260" i="1" s="1"/>
  <c r="F257" i="1" s="1"/>
  <c r="K255" i="1"/>
  <c r="K259" i="1" s="1"/>
  <c r="J255" i="1"/>
  <c r="J259" i="1" s="1"/>
  <c r="J257" i="1" s="1"/>
  <c r="I255" i="1"/>
  <c r="H255" i="1"/>
  <c r="H259" i="1" s="1"/>
  <c r="G259" i="1" s="1"/>
  <c r="K254" i="1"/>
  <c r="K253" i="1" s="1"/>
  <c r="J254" i="1"/>
  <c r="I254" i="1"/>
  <c r="I253" i="1" s="1"/>
  <c r="H254" i="1"/>
  <c r="G254" i="1" s="1"/>
  <c r="J253" i="1"/>
  <c r="F253" i="1"/>
  <c r="K249" i="1"/>
  <c r="J249" i="1"/>
  <c r="I249" i="1"/>
  <c r="H249" i="1"/>
  <c r="G249" i="1"/>
  <c r="F249" i="1"/>
  <c r="G247" i="1"/>
  <c r="F247" i="1"/>
  <c r="G246" i="1"/>
  <c r="F246" i="1"/>
  <c r="F244" i="1"/>
  <c r="K239" i="1"/>
  <c r="J239" i="1"/>
  <c r="I239" i="1"/>
  <c r="H239" i="1"/>
  <c r="G239" i="1"/>
  <c r="F239" i="1"/>
  <c r="E239" i="1"/>
  <c r="D239" i="1"/>
  <c r="K236" i="1"/>
  <c r="J236" i="1"/>
  <c r="I236" i="1"/>
  <c r="H236" i="1"/>
  <c r="H229" i="1" s="1"/>
  <c r="G236" i="1"/>
  <c r="F236" i="1"/>
  <c r="E236" i="1"/>
  <c r="K233" i="1"/>
  <c r="J233" i="1"/>
  <c r="I233" i="1"/>
  <c r="H233" i="1"/>
  <c r="G233" i="1"/>
  <c r="F233" i="1"/>
  <c r="E233" i="1"/>
  <c r="D233" i="1"/>
  <c r="K230" i="1"/>
  <c r="J230" i="1"/>
  <c r="I230" i="1"/>
  <c r="H230" i="1"/>
  <c r="G230" i="1"/>
  <c r="F230" i="1"/>
  <c r="E230" i="1"/>
  <c r="D230" i="1"/>
  <c r="K229" i="1"/>
  <c r="J229" i="1"/>
  <c r="I229" i="1"/>
  <c r="G229" i="1"/>
  <c r="F229" i="1"/>
  <c r="E229" i="1"/>
  <c r="K225" i="1"/>
  <c r="J225" i="1"/>
  <c r="I225" i="1"/>
  <c r="H225" i="1"/>
  <c r="G225" i="1"/>
  <c r="F225" i="1"/>
  <c r="E225" i="1"/>
  <c r="D225" i="1"/>
  <c r="K204" i="1"/>
  <c r="J204" i="1"/>
  <c r="I204" i="1"/>
  <c r="H204" i="1"/>
  <c r="G204" i="1"/>
  <c r="F204" i="1"/>
  <c r="E204" i="1"/>
  <c r="K196" i="1"/>
  <c r="J196" i="1"/>
  <c r="I196" i="1"/>
  <c r="H196" i="1"/>
  <c r="G196" i="1"/>
  <c r="F196" i="1"/>
  <c r="E196" i="1"/>
  <c r="G193" i="1"/>
  <c r="K192" i="1"/>
  <c r="J192" i="1"/>
  <c r="I192" i="1"/>
  <c r="H192" i="1"/>
  <c r="G192" i="1" s="1"/>
  <c r="K190" i="1"/>
  <c r="J190" i="1"/>
  <c r="I190" i="1"/>
  <c r="H190" i="1"/>
  <c r="K189" i="1"/>
  <c r="J189" i="1"/>
  <c r="H189" i="1"/>
  <c r="G189" i="1" s="1"/>
  <c r="K188" i="1"/>
  <c r="J188" i="1"/>
  <c r="H188" i="1"/>
  <c r="G188" i="1" s="1"/>
  <c r="K187" i="1"/>
  <c r="J187" i="1"/>
  <c r="J194" i="1" s="1"/>
  <c r="I187" i="1"/>
  <c r="K179" i="1"/>
  <c r="J179" i="1"/>
  <c r="I179" i="1"/>
  <c r="H179" i="1"/>
  <c r="G179" i="1" s="1"/>
  <c r="G178" i="1"/>
  <c r="J173" i="1"/>
  <c r="J177" i="1" s="1"/>
  <c r="K166" i="1"/>
  <c r="J166" i="1"/>
  <c r="H166" i="1"/>
  <c r="G166" i="1"/>
  <c r="K163" i="1"/>
  <c r="K162" i="1" s="1"/>
  <c r="J163" i="1"/>
  <c r="H163" i="1"/>
  <c r="G163" i="1"/>
  <c r="J162" i="1"/>
  <c r="H162" i="1"/>
  <c r="G162" i="1"/>
  <c r="K161" i="1"/>
  <c r="J161" i="1"/>
  <c r="I161" i="1"/>
  <c r="H161" i="1"/>
  <c r="G161" i="1"/>
  <c r="H160" i="1"/>
  <c r="K156" i="1"/>
  <c r="J156" i="1"/>
  <c r="I156" i="1"/>
  <c r="H156" i="1"/>
  <c r="I150" i="1"/>
  <c r="H150" i="1"/>
  <c r="K141" i="1"/>
  <c r="J141" i="1"/>
  <c r="H141" i="1"/>
  <c r="G141" i="1"/>
  <c r="G140" i="1"/>
  <c r="K119" i="1"/>
  <c r="J119" i="1"/>
  <c r="H119" i="1"/>
  <c r="G119" i="1"/>
  <c r="K115" i="1"/>
  <c r="J115" i="1"/>
  <c r="H115" i="1"/>
  <c r="G115" i="1"/>
  <c r="G107" i="1"/>
  <c r="K98" i="1"/>
  <c r="J98" i="1"/>
  <c r="I98" i="1"/>
  <c r="H98" i="1"/>
  <c r="G98" i="1"/>
  <c r="F98" i="1"/>
  <c r="G97" i="1"/>
  <c r="G95" i="1" s="1"/>
  <c r="G96" i="1"/>
  <c r="K95" i="1"/>
  <c r="J95" i="1"/>
  <c r="H95" i="1"/>
  <c r="K87" i="1"/>
  <c r="J87" i="1"/>
  <c r="H87" i="1"/>
  <c r="G87" i="1"/>
  <c r="K79" i="1"/>
  <c r="J79" i="1"/>
  <c r="H79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K58" i="1"/>
  <c r="K160" i="1" s="1"/>
  <c r="J58" i="1"/>
  <c r="J191" i="1" s="1"/>
  <c r="I58" i="1"/>
  <c r="I48" i="1" s="1"/>
  <c r="H58" i="1"/>
  <c r="H191" i="1" s="1"/>
  <c r="G57" i="1"/>
  <c r="G190" i="1" s="1"/>
  <c r="G56" i="1"/>
  <c r="G55" i="1"/>
  <c r="G54" i="1"/>
  <c r="G53" i="1"/>
  <c r="G52" i="1"/>
  <c r="G51" i="1"/>
  <c r="G50" i="1"/>
  <c r="K48" i="1"/>
  <c r="J48" i="1"/>
  <c r="H48" i="1"/>
  <c r="G46" i="1"/>
  <c r="G45" i="1"/>
  <c r="G44" i="1"/>
  <c r="K43" i="1"/>
  <c r="K37" i="1" s="1"/>
  <c r="J43" i="1"/>
  <c r="I43" i="1"/>
  <c r="H43" i="1"/>
  <c r="H37" i="1" s="1"/>
  <c r="G43" i="1"/>
  <c r="G42" i="1"/>
  <c r="G41" i="1"/>
  <c r="G40" i="1"/>
  <c r="G39" i="1"/>
  <c r="G37" i="1" s="1"/>
  <c r="G38" i="1"/>
  <c r="J37" i="1"/>
  <c r="I37" i="1"/>
  <c r="G34" i="1"/>
  <c r="G33" i="1"/>
  <c r="G32" i="1"/>
  <c r="J31" i="1"/>
  <c r="J47" i="1" s="1"/>
  <c r="J110" i="1" s="1"/>
  <c r="J124" i="1" s="1"/>
  <c r="I31" i="1"/>
  <c r="I173" i="1" s="1"/>
  <c r="G30" i="1"/>
  <c r="G29" i="1"/>
  <c r="K28" i="1"/>
  <c r="K150" i="1" s="1"/>
  <c r="K148" i="1" s="1"/>
  <c r="J28" i="1"/>
  <c r="J150" i="1" s="1"/>
  <c r="J148" i="1" s="1"/>
  <c r="H28" i="1"/>
  <c r="H31" i="1" s="1"/>
  <c r="G28" i="1"/>
  <c r="G27" i="1"/>
  <c r="G31" i="1" s="1"/>
  <c r="K159" i="1" l="1"/>
  <c r="K172" i="1"/>
  <c r="H135" i="1"/>
  <c r="H173" i="1"/>
  <c r="H177" i="1" s="1"/>
  <c r="H47" i="1"/>
  <c r="H110" i="1" s="1"/>
  <c r="H124" i="1" s="1"/>
  <c r="G150" i="1"/>
  <c r="G148" i="1" s="1"/>
  <c r="G187" i="1"/>
  <c r="G194" i="1" s="1"/>
  <c r="G135" i="1"/>
  <c r="G173" i="1"/>
  <c r="G177" i="1" s="1"/>
  <c r="G47" i="1"/>
  <c r="J125" i="1"/>
  <c r="J158" i="1" s="1"/>
  <c r="G48" i="1"/>
  <c r="G156" i="1"/>
  <c r="J135" i="1"/>
  <c r="I160" i="1"/>
  <c r="I172" i="1" s="1"/>
  <c r="G244" i="1"/>
  <c r="G256" i="1"/>
  <c r="H258" i="1"/>
  <c r="H148" i="1"/>
  <c r="K191" i="1"/>
  <c r="K194" i="1" s="1"/>
  <c r="K31" i="1"/>
  <c r="I47" i="1"/>
  <c r="I110" i="1" s="1"/>
  <c r="I124" i="1" s="1"/>
  <c r="G58" i="1"/>
  <c r="G191" i="1" s="1"/>
  <c r="J160" i="1"/>
  <c r="I191" i="1"/>
  <c r="I194" i="1" s="1"/>
  <c r="H253" i="1"/>
  <c r="I258" i="1"/>
  <c r="I257" i="1" s="1"/>
  <c r="K261" i="1"/>
  <c r="I135" i="1"/>
  <c r="H159" i="1"/>
  <c r="H187" i="1"/>
  <c r="H194" i="1" s="1"/>
  <c r="G255" i="1"/>
  <c r="G253" i="1" s="1"/>
  <c r="H261" i="1"/>
  <c r="I125" i="1" l="1"/>
  <c r="I132" i="1"/>
  <c r="G258" i="1"/>
  <c r="G257" i="1" s="1"/>
  <c r="H257" i="1"/>
  <c r="H125" i="1"/>
  <c r="H132" i="1"/>
  <c r="K135" i="1"/>
  <c r="K47" i="1"/>
  <c r="K110" i="1" s="1"/>
  <c r="K124" i="1" s="1"/>
  <c r="K173" i="1"/>
  <c r="K177" i="1" s="1"/>
  <c r="J132" i="1"/>
  <c r="J136" i="1"/>
  <c r="J182" i="1" s="1"/>
  <c r="J180" i="1" s="1"/>
  <c r="J172" i="1"/>
  <c r="J184" i="1" s="1"/>
  <c r="J159" i="1"/>
  <c r="G110" i="1"/>
  <c r="G124" i="1" s="1"/>
  <c r="G160" i="1"/>
  <c r="G125" i="1" l="1"/>
  <c r="G136" i="1" s="1"/>
  <c r="G182" i="1" s="1"/>
  <c r="G180" i="1" s="1"/>
  <c r="K125" i="1"/>
  <c r="J169" i="1"/>
  <c r="J138" i="1"/>
  <c r="J133" i="1"/>
  <c r="J139" i="1" s="1"/>
  <c r="J157" i="1" s="1"/>
  <c r="J155" i="1" s="1"/>
  <c r="J134" i="1"/>
  <c r="H134" i="1"/>
  <c r="H138" i="1"/>
  <c r="H133" i="1"/>
  <c r="H139" i="1" s="1"/>
  <c r="H157" i="1" s="1"/>
  <c r="I134" i="1"/>
  <c r="I138" i="1"/>
  <c r="I133" i="1"/>
  <c r="I139" i="1" s="1"/>
  <c r="I157" i="1" s="1"/>
  <c r="G159" i="1"/>
  <c r="G172" i="1"/>
  <c r="H158" i="1"/>
  <c r="H136" i="1"/>
  <c r="H182" i="1" s="1"/>
  <c r="H180" i="1" s="1"/>
  <c r="H184" i="1" s="1"/>
  <c r="I158" i="1"/>
  <c r="I136" i="1"/>
  <c r="I182" i="1" s="1"/>
  <c r="I180" i="1" s="1"/>
  <c r="G158" i="1" l="1"/>
  <c r="G132" i="1"/>
  <c r="G184" i="1"/>
  <c r="K158" i="1"/>
  <c r="K136" i="1"/>
  <c r="K182" i="1" s="1"/>
  <c r="K180" i="1" s="1"/>
  <c r="K184" i="1" s="1"/>
  <c r="H155" i="1"/>
  <c r="H169" i="1" s="1"/>
  <c r="K132" i="1"/>
  <c r="G134" i="1" l="1"/>
  <c r="G133" i="1"/>
  <c r="K133" i="1"/>
  <c r="K139" i="1" s="1"/>
  <c r="K157" i="1" s="1"/>
  <c r="K138" i="1"/>
  <c r="K134" i="1"/>
  <c r="G138" i="1" l="1"/>
  <c r="G139" i="1"/>
  <c r="K155" i="1"/>
  <c r="K169" i="1" s="1"/>
  <c r="G157" i="1"/>
  <c r="G155" i="1" s="1"/>
  <c r="G169" i="1" s="1"/>
  <c r="H140" i="1" l="1"/>
  <c r="G146" i="1"/>
  <c r="H146" i="1" l="1"/>
  <c r="I140" i="1"/>
  <c r="J140" i="1" s="1"/>
  <c r="K140" i="1" l="1"/>
  <c r="K146" i="1" s="1"/>
  <c r="J146" i="1"/>
</calcChain>
</file>

<file path=xl/sharedStrings.xml><?xml version="1.0" encoding="utf-8"?>
<sst xmlns="http://schemas.openxmlformats.org/spreadsheetml/2006/main" count="457" uniqueCount="425">
  <si>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</si>
  <si>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</si>
  <si>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</si>
  <si>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</si>
  <si>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</si>
  <si>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</si>
  <si>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 xml:space="preserve">"      "                       202    р. № </t>
  </si>
  <si>
    <t>Підприємство</t>
  </si>
  <si>
    <t>Комунальне підприємство "Бучабудзамовник" Бучанської міської ради</t>
  </si>
  <si>
    <t>за ЄДРПОУ</t>
  </si>
  <si>
    <t>Територія</t>
  </si>
  <si>
    <t>м.Буча</t>
  </si>
  <si>
    <t>за КОАТУУ</t>
  </si>
  <si>
    <t>Організаційно-правова форма господарювання</t>
  </si>
  <si>
    <t xml:space="preserve">комунальне підприємство </t>
  </si>
  <si>
    <t>за КОПФГ</t>
  </si>
  <si>
    <t>Вид економічної діяльності</t>
  </si>
  <si>
    <t>Діяльність у сфері архітектури</t>
  </si>
  <si>
    <t>за КВЕД</t>
  </si>
  <si>
    <t>71.11.</t>
  </si>
  <si>
    <t>Орган державного управління</t>
  </si>
  <si>
    <t>Середня кількість працівників</t>
  </si>
  <si>
    <t>Прізвище та ініціали керівника</t>
  </si>
  <si>
    <t>Гребенюк А.К.</t>
  </si>
  <si>
    <t>Адреса, телефон</t>
  </si>
  <si>
    <t>м.Буча, б- р Б.Хмельницького,4    тел.0459749506</t>
  </si>
  <si>
    <t>ФІНАНСОВИЙ ПЛАН  ПІДПРИЄМСТВА</t>
  </si>
  <si>
    <t xml:space="preserve"> на 2025 рік</t>
  </si>
  <si>
    <t>Основні фінансові показники підприємства</t>
  </si>
  <si>
    <t>Код рядка</t>
  </si>
  <si>
    <t>Факт минулого року 2023р, тис грн</t>
  </si>
  <si>
    <t>План поточного року 2024р, тис грн</t>
  </si>
  <si>
    <t>Прогнозні показники поточного року 2024р. Тис грн</t>
  </si>
  <si>
    <t xml:space="preserve">Плановий рік 2025р, усього тис грн  </t>
  </si>
  <si>
    <t>У тому числі по кварталах</t>
  </si>
  <si>
    <t xml:space="preserve"> 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</si>
  <si>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</si>
  <si>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</si>
  <si>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</si>
  <si>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t>Інші доходи</t>
  </si>
  <si>
    <r>
      <t xml:space="preserve">Чистий дохід (виручка) від реалізації продукції (товарів, робіт, послуг) </t>
    </r>
    <r>
      <rPr>
        <b/>
        <i/>
        <sz val="12"/>
        <color indexed="8"/>
        <rFont val="Times New Roman"/>
        <family val="1"/>
        <charset val="204"/>
      </rPr>
      <t>(розшифрування за найменуваннями видів діяльності за КВЕД)</t>
    </r>
  </si>
  <si>
    <t>Послуги архітектури (буд.паспорт, акт обстеження)</t>
  </si>
  <si>
    <t>5/1</t>
  </si>
  <si>
    <t>Здійснення технічного нагляду</t>
  </si>
  <si>
    <t>5/2</t>
  </si>
  <si>
    <t>Технічна інвентаризація</t>
  </si>
  <si>
    <t>5/3</t>
  </si>
  <si>
    <t>Інші  доходи (металобрухт)</t>
  </si>
  <si>
    <t>5/4</t>
  </si>
  <si>
    <t>5/5</t>
  </si>
  <si>
    <t>Собівартість реалізованої продукції (товарів, робіт та послуг), у тому числі:</t>
  </si>
  <si>
    <t>витрати на сировину та основні матеріали</t>
  </si>
  <si>
    <t>6/1</t>
  </si>
  <si>
    <t>витрати на паливо</t>
  </si>
  <si>
    <t>6/2</t>
  </si>
  <si>
    <t>витрати на електроенергію</t>
  </si>
  <si>
    <t>6/3</t>
  </si>
  <si>
    <t>комунальні витрати</t>
  </si>
  <si>
    <t>6/4</t>
  </si>
  <si>
    <t>витрати на оплату праці</t>
  </si>
  <si>
    <t>6/5</t>
  </si>
  <si>
    <t>відрахування на соціальні заходи</t>
  </si>
  <si>
    <t>6/6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</si>
  <si>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</si>
  <si>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6/7</t>
  </si>
  <si>
    <t>амортизація основних засобів і нематеріальних активів</t>
  </si>
  <si>
    <t>6/8</t>
  </si>
  <si>
    <t>інші витрати (вода, НБД, доступ до онлайн-сервісів, токен, конс послуги АВК, санітарна обробка помпи)</t>
  </si>
  <si>
    <t>6/9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</si>
  <si>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</si>
  <si>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</si>
  <si>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</si>
  <si>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</si>
  <si>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</si>
  <si>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</si>
  <si>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</si>
  <si>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</si>
  <si>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</si>
  <si>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</si>
  <si>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</si>
  <si>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</si>
  <si>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</si>
  <si>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відрядження</t>
  </si>
  <si>
    <t>8/6</t>
  </si>
  <si>
    <t>витрати на зв’язок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</si>
  <si>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</si>
  <si>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</si>
  <si>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</si>
  <si>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</si>
  <si>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</si>
  <si>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</si>
  <si>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</si>
  <si>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</si>
  <si>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</si>
  <si>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</si>
  <si>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</si>
  <si>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</si>
  <si>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</si>
  <si>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</si>
  <si>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</si>
  <si>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</si>
  <si>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</si>
  <si>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</si>
  <si>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</si>
  <si>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</si>
  <si>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</si>
  <si>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</si>
  <si>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</si>
  <si>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8/19</t>
  </si>
  <si>
    <t>8/20</t>
  </si>
  <si>
    <t>8/21</t>
  </si>
  <si>
    <t>інші адміністративні витрати, у тому числі:</t>
  </si>
  <si>
    <t>8/22</t>
  </si>
  <si>
    <t>судові витрати</t>
  </si>
  <si>
    <t>8/22/1</t>
  </si>
  <si>
    <t>послуги банку</t>
  </si>
  <si>
    <t>8/22/2</t>
  </si>
  <si>
    <t>обслуговування офісної техніки</t>
  </si>
  <si>
    <t>8/22/3</t>
  </si>
  <si>
    <t>періодичні видання</t>
  </si>
  <si>
    <t>8/22/4</t>
  </si>
  <si>
    <t>канцтовари</t>
  </si>
  <si>
    <t>8/22/5</t>
  </si>
  <si>
    <r>
      <t xml:space="preserve">Інші адміністративні витрати </t>
    </r>
    <r>
      <rPr>
        <i/>
        <sz val="12"/>
        <color indexed="8"/>
        <rFont val="Times New Roman"/>
        <family val="1"/>
        <charset val="204"/>
      </rPr>
      <t>(вода, НБД, доступ до онлайн-сервісів, токен,</t>
    </r>
    <r>
      <rPr>
        <sz val="12"/>
        <color indexed="8"/>
        <rFont val="Times New Roman"/>
        <family val="1"/>
        <charset val="204"/>
      </rPr>
      <t>)</t>
    </r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</si>
  <si>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</si>
  <si>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</si>
  <si>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</si>
  <si>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</si>
  <si>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</si>
  <si>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</si>
  <si>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</si>
  <si>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</si>
  <si>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</si>
  <si>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</si>
  <si>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</si>
  <si>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</si>
  <si>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</si>
  <si>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</si>
  <si>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</si>
  <si>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</si>
  <si>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</si>
  <si>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</si>
  <si>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</si>
  <si>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</si>
  <si>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</si>
  <si>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</si>
  <si>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</si>
  <si>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</si>
  <si>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інші доходи від операційної діяльності (Розшифрувати)</t>
  </si>
  <si>
    <t>10/5</t>
  </si>
  <si>
    <t>Дохід з місцевого бюджету за програмою підтримки, у тому числі:</t>
  </si>
  <si>
    <t>11</t>
  </si>
  <si>
    <t xml:space="preserve">назва </t>
  </si>
  <si>
    <t>11/1</t>
  </si>
  <si>
    <t>Дохід з місцевого бюджету за цільовими програмами, у т.ч.:</t>
  </si>
  <si>
    <t>12</t>
  </si>
  <si>
    <t>Виготовлення ПКД "Капітальний ремонт багатоквартирних житлових будинків…- Заходи з усунення аварій в багатоквартирному житловому фонді" (10 об'єктів)</t>
  </si>
  <si>
    <t>12/1</t>
  </si>
  <si>
    <t xml:space="preserve">Проектування </t>
  </si>
  <si>
    <t>12/2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</si>
  <si>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</si>
  <si>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</si>
  <si>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</si>
  <si>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</si>
  <si>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</si>
  <si>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</si>
  <si>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</si>
  <si>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</si>
  <si>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</si>
  <si>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</si>
  <si>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</si>
  <si>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</si>
  <si>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</si>
  <si>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</si>
  <si>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</si>
  <si>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</si>
  <si>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</si>
  <si>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інші операційні витрати (проектування,нбд)</t>
  </si>
  <si>
    <t>13/9</t>
  </si>
  <si>
    <t>Проектування13 об'єктів</t>
  </si>
  <si>
    <t>13/10</t>
  </si>
  <si>
    <t>13/11</t>
  </si>
  <si>
    <t>Фінансовий результат від операційної діяльності</t>
  </si>
  <si>
    <t>14</t>
  </si>
  <si>
    <r>
      <t xml:space="preserve">Дохід від участі в капіталі </t>
    </r>
    <r>
      <rPr>
        <b/>
        <i/>
        <sz val="12"/>
        <color indexed="8"/>
        <rFont val="Times New Roman"/>
        <family val="1"/>
        <charset val="204"/>
      </rPr>
      <t>(розшифрування)</t>
    </r>
  </si>
  <si>
    <t>15</t>
  </si>
  <si>
    <r>
      <t>Втрати від участі в капіталі (</t>
    </r>
    <r>
      <rPr>
        <b/>
        <i/>
        <sz val="12"/>
        <color indexed="8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</si>
  <si>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2"/>
        <color indexed="8"/>
        <rFont val="Times New Roman"/>
        <family val="1"/>
        <charset val="204"/>
      </rPr>
      <t>(розшифрування)</t>
    </r>
  </si>
  <si>
    <t>17</t>
  </si>
  <si>
    <r>
      <t xml:space="preserve">Фінансові витрати </t>
    </r>
    <r>
      <rPr>
        <b/>
        <i/>
        <sz val="12"/>
        <color indexed="8"/>
        <rFont val="Times New Roman"/>
        <family val="1"/>
        <charset val="204"/>
      </rPr>
      <t>(розшифрування)</t>
    </r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</si>
  <si>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</si>
  <si>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</si>
  <si>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</si>
  <si>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</si>
  <si>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</si>
  <si>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дохід від відновлення корисності активів</t>
  </si>
  <si>
    <t>19/2</t>
  </si>
  <si>
    <t>інші доходи (розшифрувати)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</si>
  <si>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</si>
  <si>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</si>
  <si>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</si>
  <si>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</si>
  <si>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</si>
  <si>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</si>
  <si>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</si>
  <si>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</si>
  <si>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</si>
  <si>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 xml:space="preserve">інші витрати 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</si>
  <si>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</si>
  <si>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</si>
  <si>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</si>
  <si>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</si>
  <si>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</si>
  <si>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</si>
  <si>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</si>
  <si>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</si>
  <si>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</si>
  <si>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</si>
  <si>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</si>
  <si>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</si>
  <si>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</si>
  <si>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</si>
  <si>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</si>
  <si>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</si>
  <si>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</si>
  <si>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</si>
  <si>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</si>
  <si>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</si>
  <si>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</si>
  <si>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</si>
  <si>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</si>
  <si>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</si>
  <si>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</si>
  <si>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ІI. Розподіл чистого прибутку</t>
  </si>
  <si>
    <t xml:space="preserve">Відрахування частини прибутку: </t>
  </si>
  <si>
    <t>яка підлягає зарахуванню до загального фонду міського бюджету</t>
  </si>
  <si>
    <t>30/1</t>
  </si>
  <si>
    <t xml:space="preserve">Залишок нерозподіленого прибутку (непокритого збитку) на початок звітного періоду  </t>
  </si>
  <si>
    <t>Розподіл чистого прибутку, у тому числі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</si>
  <si>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</si>
  <si>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</si>
  <si>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</si>
  <si>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</si>
  <si>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</si>
  <si>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</si>
  <si>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цілі (розшифрувати)</t>
  </si>
  <si>
    <t>32/4</t>
  </si>
  <si>
    <t xml:space="preserve">Залишок нерозподіленого прибутку (непокритого збитку) на кінець звітного періоду 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</si>
  <si>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</si>
  <si>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</si>
  <si>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</si>
  <si>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</si>
  <si>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</si>
  <si>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</si>
  <si>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</si>
  <si>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</si>
  <si>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</si>
  <si>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</si>
  <si>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</si>
  <si>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</si>
  <si>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</si>
  <si>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</si>
  <si>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r>
      <t>Сплата податків та зборів до місцевих бюджетів (податкові платежі), у тому числі: (</t>
    </r>
    <r>
      <rPr>
        <b/>
        <i/>
        <sz val="12"/>
        <color indexed="8"/>
        <rFont val="Times New Roman"/>
        <family val="1"/>
        <charset val="204"/>
      </rPr>
      <t>розшифрувати</t>
    </r>
    <r>
      <rPr>
        <b/>
        <sz val="12"/>
        <color indexed="8"/>
        <rFont val="Times New Roman"/>
        <family val="1"/>
        <charset val="204"/>
      </rPr>
      <t>)</t>
    </r>
  </si>
  <si>
    <t>податок на доходи фізичних осіб</t>
  </si>
  <si>
    <t>35/1</t>
  </si>
  <si>
    <t>частина чистого прибутку</t>
  </si>
  <si>
    <t>35/2</t>
  </si>
  <si>
    <t>35/3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</si>
  <si>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</si>
  <si>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</si>
  <si>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</si>
  <si>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</si>
  <si>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</si>
  <si>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</si>
  <si>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</si>
  <si>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</si>
  <si>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</si>
  <si>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</si>
  <si>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</si>
  <si>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</si>
  <si>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</si>
  <si>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</si>
  <si>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</si>
  <si>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</si>
  <si>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</si>
  <si>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</si>
  <si>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</si>
  <si>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</si>
  <si>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</si>
  <si>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</si>
  <si>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</si>
  <si>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</si>
  <si>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</si>
  <si>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</si>
  <si>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</si>
  <si>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</si>
  <si>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</si>
  <si>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</si>
  <si>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</si>
  <si>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</si>
  <si>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</si>
  <si>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</si>
  <si>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</si>
  <si>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</si>
  <si>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</si>
  <si>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</si>
  <si>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</si>
  <si>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</si>
  <si>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</si>
  <si>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</si>
  <si>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</si>
  <si>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</si>
  <si>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</si>
  <si>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</si>
  <si>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</si>
  <si>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</si>
  <si>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</si>
  <si>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</si>
  <si>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</si>
  <si>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</si>
  <si>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</si>
  <si>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</si>
  <si>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</si>
  <si>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</si>
  <si>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</si>
  <si>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</si>
  <si>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</si>
  <si>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</si>
  <si>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</si>
  <si>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</si>
  <si>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</si>
  <si>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</si>
  <si>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</si>
  <si>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</si>
  <si>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</si>
  <si>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</si>
  <si>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</si>
  <si>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</si>
  <si>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</si>
  <si>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</si>
  <si>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</si>
  <si>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</si>
  <si>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</si>
  <si>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</si>
  <si>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</si>
  <si>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</si>
  <si>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</si>
  <si>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</si>
  <si>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</si>
  <si>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</si>
  <si>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</si>
  <si>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</si>
  <si>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</si>
  <si>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</si>
  <si>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</si>
  <si>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</si>
  <si>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</si>
  <si>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</si>
  <si>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</si>
  <si>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</si>
  <si>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</si>
  <si>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</si>
  <si>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</si>
  <si>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</si>
  <si>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</si>
  <si>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</si>
  <si>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</si>
  <si>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</si>
  <si>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</si>
  <si>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</si>
  <si>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</si>
  <si>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</si>
  <si>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</si>
  <si>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</si>
  <si>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</si>
  <si>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</si>
  <si>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</si>
  <si>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</si>
  <si>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</si>
  <si>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</si>
  <si>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</si>
  <si>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</si>
  <si>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</si>
  <si>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</si>
  <si>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</si>
  <si>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</si>
  <si>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</si>
  <si>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</si>
  <si>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Коефіцієнт дохідності активів</t>
  </si>
  <si>
    <t>Коефіцієнт рентабельності діяльності</t>
  </si>
  <si>
    <t>Коефіцієнт фінансової стійкості</t>
  </si>
  <si>
    <t>Коефіцієнт покриття</t>
  </si>
  <si>
    <t>Х. Дані про персонал та витрати на оплату праці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</si>
  <si>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договорами), у тому числі:</t>
    </r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</si>
  <si>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</si>
  <si>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</si>
  <si>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</si>
  <si>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</si>
  <si>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</si>
  <si>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</si>
  <si>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</si>
  <si>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</si>
  <si>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</si>
  <si>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</si>
  <si>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</si>
  <si>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</si>
  <si>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</si>
  <si>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</si>
  <si>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Середньомісячні витрати на оплату праці одного працівника (грн), у тому числі:</t>
  </si>
  <si>
    <t>72/1</t>
  </si>
  <si>
    <t>72/2</t>
  </si>
  <si>
    <t>72/3</t>
  </si>
  <si>
    <t>Заборгованість по заробітній платі,  у тому числі:</t>
  </si>
  <si>
    <t>73/1</t>
  </si>
  <si>
    <t>73/2</t>
  </si>
  <si>
    <t>73/3</t>
  </si>
  <si>
    <t>Директор</t>
  </si>
  <si>
    <t>_____________________</t>
  </si>
  <si>
    <t>А.К.Гребенюк</t>
  </si>
  <si>
    <t>(посада)</t>
  </si>
  <si>
    <t>(підпис)</t>
  </si>
  <si>
    <t>(ініціали, прізвище)</t>
  </si>
  <si>
    <t>0,0</t>
  </si>
  <si>
    <t>1,61</t>
  </si>
  <si>
    <t>1,62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</si>
</sst>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4" fillId="0" borderId="0" applyFont="0" applyFill="0" applyBorder="0" applyAlignment="0" applyProtection="0"/>
  </cellStyleXfs>
  <cellXfs count="98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5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/>
    <xf numFmtId="0" fontId="2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/>
    <xf numFmtId="164" fontId="2" fillId="0" borderId="1" xfId="1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164" fontId="7" fillId="0" borderId="3" xfId="0" applyNumberFormat="1" applyFont="1" applyFill="1" applyBorder="1" applyAlignment="1">
      <alignment vertical="center" wrapText="1"/>
    </xf>
    <xf numFmtId="164" fontId="7" fillId="0" borderId="4" xfId="0" applyNumberFormat="1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4" fontId="7" fillId="0" borderId="3" xfId="0" applyNumberFormat="1" applyFont="1" applyFill="1" applyBorder="1" applyAlignment="1">
      <alignment horizontal="right" vertical="center" wrapText="1"/>
    </xf>
    <xf numFmtId="164" fontId="7" fillId="0" borderId="4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right" vertical="center" wrapText="1"/>
    </xf>
    <xf numFmtId="164" fontId="11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/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/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/>
    <xf numFmtId="2" fontId="7" fillId="0" borderId="1" xfId="0" applyNumberFormat="1" applyFont="1" applyFill="1" applyBorder="1"/>
    <xf numFmtId="2" fontId="2" fillId="0" borderId="1" xfId="0" applyNumberFormat="1" applyFont="1" applyFill="1" applyBorder="1"/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1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3" fillId="0" borderId="0" xfId="0" applyFont="1" applyFill="1"/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left" vertical="center"/>
    </xf>
    <xf numFmtId="49" fontId="7" fillId="0" borderId="1" xfId="2" applyNumberFormat="1" applyFont="1" applyFill="1" applyBorder="1" applyAlignment="1">
      <alignment horizontal="right"/>
    </xf>
  </cellXfs>
  <cellStyles count="3">
    <cellStyle name="Обычный" xfId="0" builtinId="0"/>
    <cellStyle name="Обычный 3 2" xfId="1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111;%20&#1076;&#1086;&#1082;&#1091;&#1084;&#1077;&#1085;&#1090;&#1080;%202024\&#1060;&#1110;&#1085;%20&#1087;&#1083;&#1072;&#1085;%202024\&#1060;&#1110;&#1085;%20&#1087;&#1083;&#1072;&#1085;%202025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учабуд Додаток 1 2025р."/>
      <sheetName val="зарплата 2025"/>
    </sheetNames>
    <sheetDataSet>
      <sheetData sheetId="0"/>
      <sheetData sheetId="1">
        <row r="4">
          <cell r="D4">
            <v>85207.92</v>
          </cell>
          <cell r="E4">
            <v>85207.92</v>
          </cell>
          <cell r="F4">
            <v>85207.92</v>
          </cell>
          <cell r="G4">
            <v>85207.92</v>
          </cell>
        </row>
        <row r="5">
          <cell r="D5">
            <v>141688.61640000003</v>
          </cell>
          <cell r="E5">
            <v>141688.61640000003</v>
          </cell>
          <cell r="F5">
            <v>141688.61640000003</v>
          </cell>
          <cell r="G5">
            <v>141688.61640000003</v>
          </cell>
        </row>
        <row r="6">
          <cell r="D6">
            <v>524637.30000000005</v>
          </cell>
          <cell r="E6">
            <v>524637.30000000005</v>
          </cell>
          <cell r="F6">
            <v>524637.30000000005</v>
          </cell>
          <cell r="G6">
            <v>524637.30000000005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5"/>
  <sheetViews>
    <sheetView tabSelected="1" topLeftCell="A223" zoomScaleNormal="100" workbookViewId="0">
      <selection activeCell="O244" sqref="O244"/>
    </sheetView>
  </sheetViews>
  <sheetFormatPr defaultRowHeight="15" x14ac:dyDescent="0.25"/>
  <cols>
    <col min="1" max="1" width="29.7109375" style="2" customWidth="1"/>
    <col min="2" max="2" width="33.5703125" style="2" customWidth="1"/>
    <col min="3" max="3" width="12" style="2" customWidth="1"/>
    <col min="4" max="4" width="14.7109375" style="2" customWidth="1"/>
    <col min="5" max="5" width="13" style="2" customWidth="1"/>
    <col min="6" max="6" width="12.28515625" style="2" customWidth="1"/>
    <col min="7" max="7" width="15" style="2" customWidth="1"/>
    <col min="8" max="8" width="12.7109375" style="2" customWidth="1"/>
    <col min="9" max="11" width="9.5703125" style="2" bestFit="1" customWidth="1"/>
    <col min="12" max="16384" width="9.140625" style="2"/>
  </cols>
  <sheetData>
    <row r="1" spans="1:12" ht="15.75" customHeight="1" x14ac:dyDescent="0.25">
      <c r="A1" s="1"/>
      <c r="B1" s="1"/>
      <c r="C1" s="1"/>
      <c r="D1" s="1"/>
      <c r="E1" s="1"/>
      <c r="F1" s="92" t="s">
        <v>0</v>
      </c>
      <c r="G1" s="92"/>
      <c r="H1" s="92"/>
      <c r="I1" s="92"/>
      <c r="J1" s="92"/>
      <c r="K1" s="92"/>
      <c r="L1" s="1"/>
    </row>
    <row r="2" spans="1:12" ht="15.75" customHeight="1" x14ac:dyDescent="0.25">
      <c r="A2" s="1"/>
      <c r="B2" s="1"/>
      <c r="C2" s="1"/>
      <c r="D2" s="1"/>
      <c r="E2" s="1"/>
      <c r="F2" s="93" t="s">
        <v>1</v>
      </c>
      <c r="G2" s="93"/>
      <c r="H2" s="93"/>
      <c r="I2" s="93"/>
      <c r="J2" s="93"/>
      <c r="K2" s="93"/>
      <c r="L2" s="1"/>
    </row>
    <row r="3" spans="1:12" ht="15.75" customHeight="1" x14ac:dyDescent="0.25">
      <c r="A3" s="1"/>
      <c r="B3" s="1"/>
      <c r="C3" s="1"/>
      <c r="D3" s="1"/>
      <c r="E3" s="1"/>
      <c r="F3" s="93" t="s">
        <v>2</v>
      </c>
      <c r="G3" s="93"/>
      <c r="H3" s="93"/>
      <c r="I3" s="93"/>
      <c r="J3" s="93"/>
      <c r="K3" s="93"/>
      <c r="L3" s="1"/>
    </row>
    <row r="4" spans="1:12" ht="15.75" customHeight="1" x14ac:dyDescent="0.25">
      <c r="A4" s="1"/>
      <c r="B4" s="94"/>
      <c r="C4" s="94"/>
      <c r="D4" s="94"/>
      <c r="E4" s="94"/>
      <c r="F4" s="95" t="s">
        <v>3</v>
      </c>
      <c r="G4" s="95"/>
      <c r="H4" s="95"/>
      <c r="I4" s="95"/>
      <c r="J4" s="95"/>
      <c r="K4" s="95"/>
      <c r="L4" s="1"/>
    </row>
    <row r="5" spans="1:12" ht="18.75" x14ac:dyDescent="0.25">
      <c r="B5" s="3"/>
      <c r="C5" s="3"/>
      <c r="D5" s="3"/>
      <c r="E5" s="3"/>
      <c r="F5" s="4"/>
      <c r="G5" s="4"/>
      <c r="H5" s="4"/>
      <c r="I5" s="4"/>
      <c r="J5" s="4"/>
      <c r="K5" s="4"/>
    </row>
    <row r="6" spans="1:12" ht="18.75" customHeight="1" x14ac:dyDescent="0.25">
      <c r="B6" s="3"/>
      <c r="C6" s="3"/>
      <c r="D6" s="3"/>
      <c r="E6" s="3"/>
      <c r="F6" s="96" t="s">
        <v>4</v>
      </c>
      <c r="G6" s="96"/>
      <c r="H6" s="96"/>
      <c r="I6" s="96"/>
      <c r="J6" s="4"/>
      <c r="K6" s="4"/>
    </row>
    <row r="7" spans="1:12" ht="18.75" customHeight="1" x14ac:dyDescent="0.25">
      <c r="B7" s="3"/>
      <c r="C7" s="3"/>
      <c r="D7" s="3"/>
      <c r="E7" s="3"/>
      <c r="F7" s="88" t="s">
        <v>5</v>
      </c>
      <c r="G7" s="88"/>
      <c r="H7" s="88"/>
      <c r="I7" s="88"/>
      <c r="J7" s="88"/>
      <c r="K7" s="88"/>
    </row>
    <row r="8" spans="1:12" ht="18.75" x14ac:dyDescent="0.25">
      <c r="B8" s="3"/>
      <c r="C8" s="3"/>
      <c r="D8" s="3"/>
      <c r="E8" s="3"/>
      <c r="F8" s="4"/>
      <c r="G8" s="4"/>
      <c r="H8" s="4"/>
      <c r="I8" s="4"/>
      <c r="J8" s="4"/>
      <c r="K8" s="4"/>
    </row>
    <row r="9" spans="1:12" ht="18.75" customHeight="1" x14ac:dyDescent="0.25">
      <c r="B9" s="3"/>
      <c r="C9" s="3"/>
      <c r="D9" s="3"/>
      <c r="E9" s="3"/>
      <c r="F9" s="88" t="s">
        <v>6</v>
      </c>
      <c r="G9" s="88"/>
      <c r="H9" s="88"/>
      <c r="I9" s="88"/>
      <c r="J9" s="88"/>
      <c r="K9" s="88"/>
    </row>
    <row r="10" spans="1:12" ht="18.75" x14ac:dyDescent="0.25">
      <c r="B10" s="3"/>
      <c r="C10" s="3"/>
      <c r="D10" s="3"/>
      <c r="E10" s="3"/>
      <c r="F10" s="5"/>
      <c r="G10" s="5"/>
      <c r="H10" s="5"/>
      <c r="I10" s="5"/>
      <c r="J10" s="5"/>
      <c r="K10" s="5"/>
    </row>
    <row r="11" spans="1:12" ht="31.5" customHeight="1" x14ac:dyDescent="0.25">
      <c r="A11" s="6" t="s">
        <v>7</v>
      </c>
      <c r="B11" s="89" t="s">
        <v>8</v>
      </c>
      <c r="C11" s="90"/>
      <c r="D11" s="90"/>
      <c r="E11" s="91"/>
      <c r="F11" s="6" t="s">
        <v>9</v>
      </c>
      <c r="G11" s="85">
        <v>33699425</v>
      </c>
      <c r="H11" s="86"/>
      <c r="I11" s="86"/>
      <c r="J11" s="86"/>
      <c r="K11" s="87"/>
    </row>
    <row r="12" spans="1:12" ht="31.5" customHeight="1" x14ac:dyDescent="0.25">
      <c r="A12" s="6" t="s">
        <v>10</v>
      </c>
      <c r="B12" s="89" t="s">
        <v>11</v>
      </c>
      <c r="C12" s="90"/>
      <c r="D12" s="90"/>
      <c r="E12" s="91"/>
      <c r="F12" s="6" t="s">
        <v>12</v>
      </c>
      <c r="G12" s="85">
        <v>3210800000</v>
      </c>
      <c r="H12" s="86"/>
      <c r="I12" s="86"/>
      <c r="J12" s="86"/>
      <c r="K12" s="87"/>
    </row>
    <row r="13" spans="1:12" ht="31.5" customHeight="1" x14ac:dyDescent="0.25">
      <c r="A13" s="6" t="s">
        <v>13</v>
      </c>
      <c r="B13" s="56" t="s">
        <v>14</v>
      </c>
      <c r="C13" s="81"/>
      <c r="D13" s="81"/>
      <c r="E13" s="57"/>
      <c r="F13" s="6" t="s">
        <v>15</v>
      </c>
      <c r="G13" s="85">
        <v>150</v>
      </c>
      <c r="H13" s="86"/>
      <c r="I13" s="86"/>
      <c r="J13" s="86"/>
      <c r="K13" s="87"/>
    </row>
    <row r="14" spans="1:12" ht="31.5" customHeight="1" x14ac:dyDescent="0.25">
      <c r="A14" s="6" t="s">
        <v>16</v>
      </c>
      <c r="B14" s="56" t="s">
        <v>17</v>
      </c>
      <c r="C14" s="81"/>
      <c r="D14" s="81"/>
      <c r="E14" s="57"/>
      <c r="F14" s="6" t="s">
        <v>18</v>
      </c>
      <c r="G14" s="85" t="s">
        <v>19</v>
      </c>
      <c r="H14" s="86"/>
      <c r="I14" s="86"/>
      <c r="J14" s="86"/>
      <c r="K14" s="87"/>
    </row>
    <row r="15" spans="1:12" ht="31.5" customHeight="1" x14ac:dyDescent="0.25">
      <c r="A15" s="6" t="s">
        <v>20</v>
      </c>
      <c r="B15" s="56"/>
      <c r="C15" s="81"/>
      <c r="D15" s="81"/>
      <c r="E15" s="57"/>
      <c r="F15" s="7"/>
      <c r="G15" s="7"/>
      <c r="H15" s="7"/>
      <c r="I15" s="7"/>
      <c r="J15" s="7"/>
      <c r="K15" s="1"/>
    </row>
    <row r="16" spans="1:12" ht="31.5" customHeight="1" x14ac:dyDescent="0.25">
      <c r="A16" s="6" t="s">
        <v>21</v>
      </c>
      <c r="B16" s="56">
        <v>16</v>
      </c>
      <c r="C16" s="81"/>
      <c r="D16" s="81"/>
      <c r="E16" s="57"/>
      <c r="F16" s="7"/>
      <c r="G16" s="7"/>
      <c r="H16" s="7"/>
      <c r="I16" s="7"/>
      <c r="J16" s="7"/>
      <c r="K16" s="1"/>
    </row>
    <row r="17" spans="1:11" ht="31.5" customHeight="1" x14ac:dyDescent="0.25">
      <c r="A17" s="6" t="s">
        <v>22</v>
      </c>
      <c r="B17" s="56" t="s">
        <v>23</v>
      </c>
      <c r="C17" s="81"/>
      <c r="D17" s="81"/>
      <c r="E17" s="57"/>
      <c r="F17" s="7"/>
      <c r="G17" s="7"/>
      <c r="H17" s="7"/>
      <c r="I17" s="7"/>
      <c r="J17" s="7"/>
      <c r="K17" s="1"/>
    </row>
    <row r="18" spans="1:11" ht="15.75" customHeight="1" x14ac:dyDescent="0.25">
      <c r="A18" s="6" t="s">
        <v>24</v>
      </c>
      <c r="B18" s="56" t="s">
        <v>25</v>
      </c>
      <c r="C18" s="81"/>
      <c r="D18" s="81"/>
      <c r="E18" s="57"/>
      <c r="F18" s="7"/>
      <c r="G18" s="7"/>
      <c r="H18" s="7"/>
      <c r="I18" s="7"/>
      <c r="J18" s="7"/>
      <c r="K18" s="1"/>
    </row>
    <row r="19" spans="1:11" x14ac:dyDescent="0.25">
      <c r="A19" s="8"/>
      <c r="B19" s="8"/>
      <c r="C19" s="8"/>
      <c r="D19" s="8"/>
      <c r="E19" s="8"/>
      <c r="F19" s="9"/>
      <c r="G19" s="9"/>
      <c r="H19" s="9"/>
      <c r="I19" s="9"/>
      <c r="J19" s="9"/>
    </row>
    <row r="20" spans="1:11" ht="15" customHeight="1" x14ac:dyDescent="0.25">
      <c r="A20" s="82" t="s">
        <v>26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</row>
    <row r="21" spans="1:11" ht="15" customHeight="1" x14ac:dyDescent="0.25">
      <c r="A21" s="82" t="s">
        <v>27</v>
      </c>
      <c r="B21" s="82"/>
      <c r="C21" s="82"/>
      <c r="D21" s="82"/>
      <c r="E21" s="82"/>
      <c r="F21" s="82"/>
      <c r="G21" s="82"/>
      <c r="H21" s="82"/>
      <c r="I21" s="82"/>
      <c r="J21" s="82"/>
      <c r="K21" s="82"/>
    </row>
    <row r="22" spans="1:11" ht="15.75" customHeight="1" x14ac:dyDescent="0.25">
      <c r="A22" s="83" t="s">
        <v>28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</row>
    <row r="23" spans="1:11" x14ac:dyDescent="0.25">
      <c r="A23" s="84"/>
      <c r="B23" s="84"/>
      <c r="C23" s="84"/>
      <c r="D23" s="84"/>
      <c r="E23" s="84"/>
      <c r="F23" s="84"/>
      <c r="G23" s="84"/>
      <c r="H23" s="84"/>
      <c r="I23" s="84"/>
      <c r="J23" s="9"/>
    </row>
    <row r="24" spans="1:11" ht="15" customHeight="1" x14ac:dyDescent="0.25">
      <c r="A24" s="75"/>
      <c r="B24" s="76"/>
      <c r="C24" s="79" t="s">
        <v>29</v>
      </c>
      <c r="D24" s="79" t="s">
        <v>30</v>
      </c>
      <c r="E24" s="79" t="s">
        <v>31</v>
      </c>
      <c r="F24" s="79" t="s">
        <v>32</v>
      </c>
      <c r="G24" s="79" t="s">
        <v>33</v>
      </c>
      <c r="H24" s="72" t="s">
        <v>34</v>
      </c>
      <c r="I24" s="73"/>
      <c r="J24" s="73"/>
      <c r="K24" s="74"/>
    </row>
    <row r="25" spans="1:11" ht="41.25" customHeight="1" x14ac:dyDescent="0.25">
      <c r="A25" s="77"/>
      <c r="B25" s="78"/>
      <c r="C25" s="80"/>
      <c r="D25" s="80"/>
      <c r="E25" s="80"/>
      <c r="F25" s="80"/>
      <c r="G25" s="80"/>
      <c r="H25" s="10">
        <v>1</v>
      </c>
      <c r="I25" s="10">
        <v>2</v>
      </c>
      <c r="J25" s="10">
        <v>3</v>
      </c>
      <c r="K25" s="10">
        <v>4</v>
      </c>
    </row>
    <row r="26" spans="1:11" ht="15.75" x14ac:dyDescent="0.25">
      <c r="A26" s="61" t="s">
        <v>35</v>
      </c>
      <c r="B26" s="61"/>
      <c r="C26" s="61"/>
      <c r="D26" s="61"/>
      <c r="E26" s="61"/>
      <c r="F26" s="61"/>
      <c r="G26" s="61"/>
      <c r="H26" s="61"/>
      <c r="I26" s="61"/>
      <c r="J26" s="61"/>
      <c r="K26" s="62"/>
    </row>
    <row r="27" spans="1:11" ht="15.75" customHeight="1" x14ac:dyDescent="0.25">
      <c r="A27" s="58" t="s">
        <v>36</v>
      </c>
      <c r="B27" s="59"/>
      <c r="C27" s="6">
        <v>1</v>
      </c>
      <c r="D27" s="11">
        <v>7953.9468360000001</v>
      </c>
      <c r="E27" s="11">
        <v>4141.53</v>
      </c>
      <c r="F27" s="11">
        <v>4141.53</v>
      </c>
      <c r="G27" s="11">
        <f>H27+I27+J27+K27</f>
        <v>5150</v>
      </c>
      <c r="H27" s="11">
        <v>1260</v>
      </c>
      <c r="I27" s="11">
        <v>1240</v>
      </c>
      <c r="J27" s="11">
        <v>1300</v>
      </c>
      <c r="K27" s="12">
        <v>1350</v>
      </c>
    </row>
    <row r="28" spans="1:11" ht="15.75" x14ac:dyDescent="0.25">
      <c r="A28" s="56" t="s">
        <v>37</v>
      </c>
      <c r="B28" s="57"/>
      <c r="C28" s="13">
        <v>2</v>
      </c>
      <c r="D28" s="11">
        <v>1325.6578059999999</v>
      </c>
      <c r="E28" s="11">
        <v>690.255</v>
      </c>
      <c r="F28" s="11">
        <v>690.255</v>
      </c>
      <c r="G28" s="11">
        <f>H28+I28+J28+K28</f>
        <v>813.92166666666662</v>
      </c>
      <c r="H28" s="11">
        <f>H27/6</f>
        <v>210</v>
      </c>
      <c r="I28" s="11">
        <v>162.25499999999997</v>
      </c>
      <c r="J28" s="11">
        <f t="shared" ref="J28:K28" si="0">J27/6</f>
        <v>216.66666666666666</v>
      </c>
      <c r="K28" s="12">
        <f t="shared" si="0"/>
        <v>225</v>
      </c>
    </row>
    <row r="29" spans="1:11" ht="15.75" x14ac:dyDescent="0.25">
      <c r="A29" s="56" t="s">
        <v>38</v>
      </c>
      <c r="B29" s="57"/>
      <c r="C29" s="13">
        <v>3</v>
      </c>
      <c r="D29" s="11"/>
      <c r="E29" s="11">
        <v>0</v>
      </c>
      <c r="F29" s="11">
        <v>0</v>
      </c>
      <c r="G29" s="11">
        <f>H29+I29+J29+K29</f>
        <v>0</v>
      </c>
      <c r="H29" s="11"/>
      <c r="I29" s="11"/>
      <c r="J29" s="11"/>
      <c r="K29" s="12"/>
    </row>
    <row r="30" spans="1:11" ht="15.75" customHeight="1" x14ac:dyDescent="0.25">
      <c r="A30" s="56" t="s">
        <v>39</v>
      </c>
      <c r="B30" s="57"/>
      <c r="C30" s="13">
        <v>4</v>
      </c>
      <c r="D30" s="11">
        <v>2.7360000000000002</v>
      </c>
      <c r="E30" s="11">
        <v>0</v>
      </c>
      <c r="F30" s="11">
        <v>0</v>
      </c>
      <c r="G30" s="11">
        <f>H30+I30+J30+K30</f>
        <v>0</v>
      </c>
      <c r="H30" s="11"/>
      <c r="I30" s="11"/>
      <c r="J30" s="11"/>
      <c r="K30" s="12"/>
    </row>
    <row r="31" spans="1:11" ht="42" customHeight="1" x14ac:dyDescent="0.25">
      <c r="A31" s="58" t="s">
        <v>40</v>
      </c>
      <c r="B31" s="59"/>
      <c r="C31" s="6">
        <v>5</v>
      </c>
      <c r="D31" s="14">
        <v>6631.0250299999998</v>
      </c>
      <c r="E31" s="14">
        <v>3451.2749999999996</v>
      </c>
      <c r="F31" s="14">
        <v>3451.2749999999996</v>
      </c>
      <c r="G31" s="14">
        <f>G27-G28-G29-G30-0.1</f>
        <v>4335.9783333333326</v>
      </c>
      <c r="H31" s="14">
        <f t="shared" ref="H31:K31" si="1">H27-H28-H29-H30</f>
        <v>1050</v>
      </c>
      <c r="I31" s="14">
        <f>I27-I28-I29-I30</f>
        <v>1077.7450000000001</v>
      </c>
      <c r="J31" s="14">
        <f t="shared" si="1"/>
        <v>1083.3333333333333</v>
      </c>
      <c r="K31" s="14">
        <f t="shared" si="1"/>
        <v>1125</v>
      </c>
    </row>
    <row r="32" spans="1:11" ht="15.75" customHeight="1" x14ac:dyDescent="0.25">
      <c r="A32" s="67" t="s">
        <v>41</v>
      </c>
      <c r="B32" s="68"/>
      <c r="C32" s="15" t="s">
        <v>42</v>
      </c>
      <c r="D32" s="11">
        <v>362.97148999999996</v>
      </c>
      <c r="E32" s="11">
        <v>306</v>
      </c>
      <c r="F32" s="11">
        <v>306</v>
      </c>
      <c r="G32" s="11">
        <f>SUM(H32:K32)</f>
        <v>640.70000000000005</v>
      </c>
      <c r="H32" s="11">
        <v>192.7</v>
      </c>
      <c r="I32" s="11">
        <v>149</v>
      </c>
      <c r="J32" s="11">
        <v>151</v>
      </c>
      <c r="K32" s="12">
        <v>148</v>
      </c>
    </row>
    <row r="33" spans="1:16" ht="15.75" customHeight="1" x14ac:dyDescent="0.25">
      <c r="A33" s="67" t="s">
        <v>43</v>
      </c>
      <c r="B33" s="68"/>
      <c r="C33" s="15" t="s">
        <v>44</v>
      </c>
      <c r="D33" s="11">
        <v>5880.9070099999999</v>
      </c>
      <c r="E33" s="11">
        <v>2861.2000000000003</v>
      </c>
      <c r="F33" s="11">
        <v>2861.2000000000003</v>
      </c>
      <c r="G33" s="11">
        <f>SUM(H33:K33)</f>
        <v>2903</v>
      </c>
      <c r="H33" s="11">
        <v>625</v>
      </c>
      <c r="I33" s="11">
        <v>742.7</v>
      </c>
      <c r="J33" s="11">
        <v>743.3</v>
      </c>
      <c r="K33" s="12">
        <v>792</v>
      </c>
    </row>
    <row r="34" spans="1:16" ht="15.75" x14ac:dyDescent="0.25">
      <c r="A34" s="67" t="s">
        <v>45</v>
      </c>
      <c r="B34" s="68"/>
      <c r="C34" s="15" t="s">
        <v>46</v>
      </c>
      <c r="D34" s="11">
        <v>384.41053000000005</v>
      </c>
      <c r="E34" s="13">
        <v>284.10000000000002</v>
      </c>
      <c r="F34" s="11">
        <v>284.10000000000002</v>
      </c>
      <c r="G34" s="11">
        <f>SUM(H34:K34)</f>
        <v>792.3</v>
      </c>
      <c r="H34" s="11">
        <v>232.3</v>
      </c>
      <c r="I34" s="11">
        <v>186</v>
      </c>
      <c r="J34" s="11">
        <v>189</v>
      </c>
      <c r="K34" s="12">
        <v>185</v>
      </c>
      <c r="L34" s="16"/>
    </row>
    <row r="35" spans="1:16" ht="15.75" customHeight="1" x14ac:dyDescent="0.25">
      <c r="A35" s="67" t="s">
        <v>47</v>
      </c>
      <c r="B35" s="68"/>
      <c r="C35" s="15" t="s">
        <v>48</v>
      </c>
      <c r="D35" s="11">
        <v>2.7</v>
      </c>
      <c r="E35" s="13"/>
      <c r="F35" s="11"/>
      <c r="G35" s="11"/>
      <c r="H35" s="11"/>
      <c r="I35" s="11"/>
      <c r="J35" s="11"/>
      <c r="K35" s="12"/>
    </row>
    <row r="36" spans="1:16" ht="15.75" customHeight="1" x14ac:dyDescent="0.25">
      <c r="A36" s="60"/>
      <c r="B36" s="62"/>
      <c r="C36" s="15" t="s">
        <v>49</v>
      </c>
      <c r="D36" s="11"/>
      <c r="E36" s="13"/>
      <c r="F36" s="11"/>
      <c r="G36" s="11"/>
      <c r="H36" s="11"/>
      <c r="I36" s="11"/>
      <c r="J36" s="11"/>
      <c r="K36" s="12"/>
    </row>
    <row r="37" spans="1:16" ht="15.75" customHeight="1" x14ac:dyDescent="0.25">
      <c r="A37" s="58" t="s">
        <v>50</v>
      </c>
      <c r="B37" s="59"/>
      <c r="C37" s="6">
        <v>6</v>
      </c>
      <c r="D37" s="14">
        <v>4118.9055018000008</v>
      </c>
      <c r="E37" s="14">
        <v>2182.5983007999998</v>
      </c>
      <c r="F37" s="14">
        <v>2182.5983007999998</v>
      </c>
      <c r="G37" s="14">
        <f t="shared" ref="G37:K37" si="2">SUM(G38:G46)</f>
        <v>2868</v>
      </c>
      <c r="H37" s="14">
        <f t="shared" si="2"/>
        <v>707.5</v>
      </c>
      <c r="I37" s="14">
        <f t="shared" si="2"/>
        <v>710.5</v>
      </c>
      <c r="J37" s="14">
        <f t="shared" si="2"/>
        <v>716.5</v>
      </c>
      <c r="K37" s="14">
        <f t="shared" si="2"/>
        <v>733.5</v>
      </c>
    </row>
    <row r="38" spans="1:16" ht="15.75" customHeight="1" x14ac:dyDescent="0.25">
      <c r="A38" s="56" t="s">
        <v>51</v>
      </c>
      <c r="B38" s="57"/>
      <c r="C38" s="15" t="s">
        <v>52</v>
      </c>
      <c r="D38" s="11">
        <v>41.433320000000002</v>
      </c>
      <c r="E38" s="11">
        <v>17.5</v>
      </c>
      <c r="F38" s="11">
        <v>17.5</v>
      </c>
      <c r="G38" s="11">
        <f t="shared" ref="G38:G46" si="3">H38+I38+J38+K38</f>
        <v>30</v>
      </c>
      <c r="H38" s="11">
        <v>7</v>
      </c>
      <c r="I38" s="11">
        <v>7</v>
      </c>
      <c r="J38" s="11">
        <v>8</v>
      </c>
      <c r="K38" s="12">
        <v>8</v>
      </c>
    </row>
    <row r="39" spans="1:16" ht="15.75" x14ac:dyDescent="0.25">
      <c r="A39" s="56" t="s">
        <v>53</v>
      </c>
      <c r="B39" s="57"/>
      <c r="C39" s="15" t="s">
        <v>54</v>
      </c>
      <c r="D39" s="11">
        <v>73.471119999999999</v>
      </c>
      <c r="E39" s="11">
        <v>62.7</v>
      </c>
      <c r="F39" s="11">
        <v>62.7</v>
      </c>
      <c r="G39" s="11">
        <f t="shared" si="3"/>
        <v>140</v>
      </c>
      <c r="H39" s="11">
        <v>30</v>
      </c>
      <c r="I39" s="11">
        <v>30</v>
      </c>
      <c r="J39" s="11">
        <v>40</v>
      </c>
      <c r="K39" s="12">
        <v>40</v>
      </c>
      <c r="P39" s="2" t="s">
        <v>35</v>
      </c>
    </row>
    <row r="40" spans="1:16" ht="15.75" x14ac:dyDescent="0.25">
      <c r="A40" s="56" t="s">
        <v>55</v>
      </c>
      <c r="B40" s="57"/>
      <c r="C40" s="15" t="s">
        <v>56</v>
      </c>
      <c r="D40" s="11">
        <v>18.755219999999998</v>
      </c>
      <c r="E40" s="11">
        <v>16.8</v>
      </c>
      <c r="F40" s="11">
        <v>16.8</v>
      </c>
      <c r="G40" s="11">
        <f t="shared" si="3"/>
        <v>24</v>
      </c>
      <c r="H40" s="11">
        <v>6</v>
      </c>
      <c r="I40" s="11">
        <v>6</v>
      </c>
      <c r="J40" s="11">
        <v>6</v>
      </c>
      <c r="K40" s="12">
        <v>6</v>
      </c>
    </row>
    <row r="41" spans="1:16" ht="15.75" x14ac:dyDescent="0.25">
      <c r="A41" s="56" t="s">
        <v>57</v>
      </c>
      <c r="B41" s="57"/>
      <c r="C41" s="15" t="s">
        <v>58</v>
      </c>
      <c r="D41" s="11">
        <v>27.113469999999992</v>
      </c>
      <c r="E41" s="11">
        <v>46.9</v>
      </c>
      <c r="F41" s="11">
        <v>46.9</v>
      </c>
      <c r="G41" s="11">
        <f t="shared" si="3"/>
        <v>58</v>
      </c>
      <c r="H41" s="11">
        <v>17</v>
      </c>
      <c r="I41" s="11">
        <v>15</v>
      </c>
      <c r="J41" s="11">
        <v>7</v>
      </c>
      <c r="K41" s="12">
        <v>19</v>
      </c>
    </row>
    <row r="42" spans="1:16" ht="15.75" x14ac:dyDescent="0.25">
      <c r="A42" s="56" t="s">
        <v>59</v>
      </c>
      <c r="B42" s="57"/>
      <c r="C42" s="15" t="s">
        <v>60</v>
      </c>
      <c r="D42" s="11">
        <v>3077.9081900000001</v>
      </c>
      <c r="E42" s="11">
        <v>1639.9166399999999</v>
      </c>
      <c r="F42" s="11">
        <v>1639.9166399999999</v>
      </c>
      <c r="G42" s="11">
        <f t="shared" si="3"/>
        <v>2100</v>
      </c>
      <c r="H42" s="11">
        <v>525</v>
      </c>
      <c r="I42" s="11">
        <v>525</v>
      </c>
      <c r="J42" s="11">
        <v>525</v>
      </c>
      <c r="K42" s="11">
        <v>525</v>
      </c>
    </row>
    <row r="43" spans="1:16" ht="15.75" customHeight="1" x14ac:dyDescent="0.25">
      <c r="A43" s="56" t="s">
        <v>61</v>
      </c>
      <c r="B43" s="57"/>
      <c r="C43" s="15" t="s">
        <v>62</v>
      </c>
      <c r="D43" s="11">
        <v>689.10968179999986</v>
      </c>
      <c r="E43" s="11">
        <v>358.08166080000007</v>
      </c>
      <c r="F43" s="11">
        <v>358.08166080000007</v>
      </c>
      <c r="G43" s="11">
        <f t="shared" si="3"/>
        <v>462</v>
      </c>
      <c r="H43" s="11">
        <f>H42*22%</f>
        <v>115.5</v>
      </c>
      <c r="I43" s="11">
        <f>I42*22%</f>
        <v>115.5</v>
      </c>
      <c r="J43" s="11">
        <f>J42*22%</f>
        <v>115.5</v>
      </c>
      <c r="K43" s="11">
        <f>K42*22%</f>
        <v>115.5</v>
      </c>
    </row>
    <row r="44" spans="1:16" ht="15.75" customHeight="1" x14ac:dyDescent="0.25">
      <c r="A44" s="56" t="s">
        <v>63</v>
      </c>
      <c r="B44" s="57"/>
      <c r="C44" s="15" t="s">
        <v>64</v>
      </c>
      <c r="D44" s="11">
        <v>18.396000000000001</v>
      </c>
      <c r="E44" s="11">
        <v>0</v>
      </c>
      <c r="F44" s="11">
        <v>0</v>
      </c>
      <c r="G44" s="11">
        <f t="shared" si="3"/>
        <v>0</v>
      </c>
      <c r="H44" s="11">
        <v>0</v>
      </c>
      <c r="I44" s="11">
        <v>0</v>
      </c>
      <c r="J44" s="11">
        <v>0</v>
      </c>
      <c r="K44" s="12"/>
    </row>
    <row r="45" spans="1:16" ht="15.75" customHeight="1" x14ac:dyDescent="0.25">
      <c r="A45" s="56" t="s">
        <v>65</v>
      </c>
      <c r="B45" s="57"/>
      <c r="C45" s="15" t="s">
        <v>66</v>
      </c>
      <c r="D45" s="11">
        <v>0</v>
      </c>
      <c r="E45" s="11">
        <v>0</v>
      </c>
      <c r="F45" s="11">
        <v>0</v>
      </c>
      <c r="G45" s="11">
        <f t="shared" si="3"/>
        <v>0</v>
      </c>
      <c r="H45" s="11">
        <v>0</v>
      </c>
      <c r="I45" s="11">
        <v>0</v>
      </c>
      <c r="J45" s="11">
        <v>0</v>
      </c>
      <c r="K45" s="12"/>
    </row>
    <row r="46" spans="1:16" ht="61.5" customHeight="1" x14ac:dyDescent="0.25">
      <c r="A46" s="56" t="s">
        <v>67</v>
      </c>
      <c r="B46" s="57"/>
      <c r="C46" s="15" t="s">
        <v>68</v>
      </c>
      <c r="D46" s="11">
        <v>172.71850000000001</v>
      </c>
      <c r="E46" s="11">
        <v>40.700000000000003</v>
      </c>
      <c r="F46" s="11">
        <v>40.700000000000003</v>
      </c>
      <c r="G46" s="11">
        <f t="shared" si="3"/>
        <v>54</v>
      </c>
      <c r="H46" s="11">
        <v>7</v>
      </c>
      <c r="I46" s="11">
        <v>12</v>
      </c>
      <c r="J46" s="11">
        <v>15</v>
      </c>
      <c r="K46" s="11">
        <v>20</v>
      </c>
    </row>
    <row r="47" spans="1:16" ht="15.75" x14ac:dyDescent="0.25">
      <c r="A47" s="58" t="s">
        <v>69</v>
      </c>
      <c r="B47" s="59"/>
      <c r="C47" s="6">
        <v>7</v>
      </c>
      <c r="D47" s="14">
        <v>2512.119528199999</v>
      </c>
      <c r="E47" s="14">
        <v>1268.6766991999998</v>
      </c>
      <c r="F47" s="14">
        <v>1268.6766991999998</v>
      </c>
      <c r="G47" s="14">
        <f t="shared" ref="G47:K47" si="4">G31-G37</f>
        <v>1467.9783333333326</v>
      </c>
      <c r="H47" s="14">
        <f>H31-H37</f>
        <v>342.5</v>
      </c>
      <c r="I47" s="14">
        <f t="shared" si="4"/>
        <v>367.24500000000012</v>
      </c>
      <c r="J47" s="14">
        <f t="shared" si="4"/>
        <v>366.83333333333326</v>
      </c>
      <c r="K47" s="14">
        <f t="shared" si="4"/>
        <v>391.5</v>
      </c>
    </row>
    <row r="48" spans="1:16" ht="15.75" x14ac:dyDescent="0.25">
      <c r="A48" s="58" t="s">
        <v>70</v>
      </c>
      <c r="B48" s="59"/>
      <c r="C48" s="6">
        <v>8</v>
      </c>
      <c r="D48" s="14">
        <v>2360.6803493630005</v>
      </c>
      <c r="E48" s="14">
        <v>1169.4090972000001</v>
      </c>
      <c r="F48" s="14">
        <v>1169.4090972000001</v>
      </c>
      <c r="G48" s="14">
        <f>SUM(G50:G78)+0.1</f>
        <v>1354.96</v>
      </c>
      <c r="H48" s="14">
        <f>SUM(H50:H78)</f>
        <v>333.84000000000003</v>
      </c>
      <c r="I48" s="14">
        <f>SUM(I50:I78)</f>
        <v>338.34000000000003</v>
      </c>
      <c r="J48" s="14">
        <f t="shared" ref="J48:K48" si="5">SUM(J50:J78)</f>
        <v>333.34000000000003</v>
      </c>
      <c r="K48" s="14">
        <f t="shared" si="5"/>
        <v>349.34000000000003</v>
      </c>
    </row>
    <row r="49" spans="1:11" ht="15.75" x14ac:dyDescent="0.25">
      <c r="A49" s="56" t="s">
        <v>71</v>
      </c>
      <c r="B49" s="57"/>
      <c r="C49" s="13"/>
      <c r="D49" s="11"/>
      <c r="E49" s="11">
        <v>0</v>
      </c>
      <c r="F49" s="11">
        <v>0</v>
      </c>
      <c r="G49" s="11">
        <v>0</v>
      </c>
      <c r="H49" s="11">
        <v>0</v>
      </c>
      <c r="I49" s="17"/>
      <c r="J49" s="11"/>
      <c r="K49" s="12"/>
    </row>
    <row r="50" spans="1:11" ht="15.75" customHeight="1" x14ac:dyDescent="0.25">
      <c r="A50" s="56" t="s">
        <v>72</v>
      </c>
      <c r="B50" s="57"/>
      <c r="C50" s="15" t="s">
        <v>73</v>
      </c>
      <c r="D50" s="11"/>
      <c r="E50" s="11">
        <v>0</v>
      </c>
      <c r="F50" s="11">
        <v>0</v>
      </c>
      <c r="G50" s="11">
        <f t="shared" ref="G50:G78" si="6">SUM(H50:K50)</f>
        <v>0</v>
      </c>
      <c r="H50" s="11">
        <v>0</v>
      </c>
      <c r="I50" s="17"/>
      <c r="J50" s="11"/>
      <c r="K50" s="12"/>
    </row>
    <row r="51" spans="1:11" ht="15.75" customHeight="1" x14ac:dyDescent="0.25">
      <c r="A51" s="56" t="s">
        <v>74</v>
      </c>
      <c r="B51" s="57"/>
      <c r="C51" s="15" t="s">
        <v>75</v>
      </c>
      <c r="D51" s="11">
        <v>5</v>
      </c>
      <c r="E51" s="11">
        <v>5.0999999999999996</v>
      </c>
      <c r="F51" s="11">
        <v>5.0999999999999996</v>
      </c>
      <c r="G51" s="11">
        <f t="shared" si="6"/>
        <v>13</v>
      </c>
      <c r="H51" s="11">
        <v>2</v>
      </c>
      <c r="I51" s="17">
        <v>3</v>
      </c>
      <c r="J51" s="11">
        <v>4</v>
      </c>
      <c r="K51" s="12">
        <v>4</v>
      </c>
    </row>
    <row r="52" spans="1:11" ht="15.75" customHeight="1" x14ac:dyDescent="0.25">
      <c r="A52" s="56" t="s">
        <v>76</v>
      </c>
      <c r="B52" s="57"/>
      <c r="C52" s="15" t="s">
        <v>77</v>
      </c>
      <c r="D52" s="11">
        <v>23.836500000000001</v>
      </c>
      <c r="E52" s="11">
        <v>4.9578699999999998</v>
      </c>
      <c r="F52" s="11">
        <v>4.9578699999999998</v>
      </c>
      <c r="G52" s="11">
        <f t="shared" si="6"/>
        <v>15</v>
      </c>
      <c r="H52" s="11">
        <v>3</v>
      </c>
      <c r="I52" s="17">
        <v>4</v>
      </c>
      <c r="J52" s="11">
        <v>4</v>
      </c>
      <c r="K52" s="12">
        <v>4</v>
      </c>
    </row>
    <row r="53" spans="1:11" ht="15.75" customHeight="1" x14ac:dyDescent="0.25">
      <c r="A53" s="56" t="s">
        <v>78</v>
      </c>
      <c r="B53" s="57"/>
      <c r="C53" s="15" t="s">
        <v>79</v>
      </c>
      <c r="D53" s="11"/>
      <c r="E53" s="11">
        <v>0</v>
      </c>
      <c r="F53" s="11">
        <v>0</v>
      </c>
      <c r="G53" s="11">
        <f t="shared" si="6"/>
        <v>0</v>
      </c>
      <c r="H53" s="11">
        <v>0</v>
      </c>
      <c r="I53" s="11">
        <v>0</v>
      </c>
      <c r="J53" s="11">
        <v>0</v>
      </c>
      <c r="K53" s="11">
        <v>0</v>
      </c>
    </row>
    <row r="54" spans="1:11" ht="15.75" customHeight="1" x14ac:dyDescent="0.25">
      <c r="A54" s="56" t="s">
        <v>80</v>
      </c>
      <c r="B54" s="57"/>
      <c r="C54" s="15" t="s">
        <v>81</v>
      </c>
      <c r="D54" s="11"/>
      <c r="E54" s="11">
        <v>0</v>
      </c>
      <c r="F54" s="11">
        <v>0</v>
      </c>
      <c r="G54" s="11">
        <f t="shared" si="6"/>
        <v>0</v>
      </c>
      <c r="H54" s="11">
        <v>0</v>
      </c>
      <c r="I54" s="11">
        <v>0</v>
      </c>
      <c r="J54" s="11">
        <v>0</v>
      </c>
      <c r="K54" s="11">
        <v>0</v>
      </c>
    </row>
    <row r="55" spans="1:11" ht="15.75" customHeight="1" x14ac:dyDescent="0.25">
      <c r="A55" s="56" t="s">
        <v>82</v>
      </c>
      <c r="B55" s="57"/>
      <c r="C55" s="15" t="s">
        <v>83</v>
      </c>
      <c r="D55" s="11">
        <v>0.79</v>
      </c>
      <c r="E55" s="11">
        <v>0</v>
      </c>
      <c r="F55" s="11">
        <v>0</v>
      </c>
      <c r="G55" s="11">
        <f t="shared" si="6"/>
        <v>0</v>
      </c>
      <c r="H55" s="11">
        <v>0</v>
      </c>
      <c r="I55" s="11">
        <v>0</v>
      </c>
      <c r="J55" s="11">
        <v>0</v>
      </c>
      <c r="K55" s="11">
        <v>0</v>
      </c>
    </row>
    <row r="56" spans="1:11" ht="15.75" x14ac:dyDescent="0.25">
      <c r="A56" s="56" t="s">
        <v>84</v>
      </c>
      <c r="B56" s="57"/>
      <c r="C56" s="15" t="s">
        <v>85</v>
      </c>
      <c r="D56" s="11">
        <v>1.3942000000000001</v>
      </c>
      <c r="E56" s="11">
        <v>1.29776</v>
      </c>
      <c r="F56" s="11">
        <v>1.29776</v>
      </c>
      <c r="G56" s="11">
        <f t="shared" si="6"/>
        <v>1.6</v>
      </c>
      <c r="H56" s="11">
        <v>0.4</v>
      </c>
      <c r="I56" s="17">
        <v>0.4</v>
      </c>
      <c r="J56" s="18">
        <v>0.4</v>
      </c>
      <c r="K56" s="12">
        <v>0.4</v>
      </c>
    </row>
    <row r="57" spans="1:11" ht="15.75" x14ac:dyDescent="0.25">
      <c r="A57" s="56" t="s">
        <v>59</v>
      </c>
      <c r="B57" s="57"/>
      <c r="C57" s="15" t="s">
        <v>86</v>
      </c>
      <c r="D57" s="11">
        <v>1778.1772900000003</v>
      </c>
      <c r="E57" s="11">
        <v>824.94576000000006</v>
      </c>
      <c r="F57" s="11">
        <v>824.94576000000006</v>
      </c>
      <c r="G57" s="11">
        <f t="shared" si="6"/>
        <v>908</v>
      </c>
      <c r="H57" s="19">
        <v>227</v>
      </c>
      <c r="I57" s="20">
        <v>227</v>
      </c>
      <c r="J57" s="19">
        <v>227</v>
      </c>
      <c r="K57" s="19">
        <v>227</v>
      </c>
    </row>
    <row r="58" spans="1:11" ht="15.75" customHeight="1" x14ac:dyDescent="0.25">
      <c r="A58" s="56" t="s">
        <v>61</v>
      </c>
      <c r="B58" s="57"/>
      <c r="C58" s="15" t="s">
        <v>87</v>
      </c>
      <c r="D58" s="11">
        <v>401.53576936299999</v>
      </c>
      <c r="E58" s="11">
        <v>181.48806720000002</v>
      </c>
      <c r="F58" s="11">
        <v>181.48806720000002</v>
      </c>
      <c r="G58" s="11">
        <f t="shared" si="6"/>
        <v>199.76</v>
      </c>
      <c r="H58" s="19">
        <f>H57*22%</f>
        <v>49.94</v>
      </c>
      <c r="I58" s="19">
        <f>I57*22%</f>
        <v>49.94</v>
      </c>
      <c r="J58" s="19">
        <f>J57*22%</f>
        <v>49.94</v>
      </c>
      <c r="K58" s="19">
        <f>K57*22%</f>
        <v>49.94</v>
      </c>
    </row>
    <row r="59" spans="1:11" ht="15.75" customHeight="1" x14ac:dyDescent="0.25">
      <c r="A59" s="56" t="s">
        <v>88</v>
      </c>
      <c r="B59" s="57"/>
      <c r="C59" s="15" t="s">
        <v>89</v>
      </c>
      <c r="D59" s="11">
        <v>4.5937199999999994</v>
      </c>
      <c r="E59" s="11">
        <v>4.4968599999999999</v>
      </c>
      <c r="F59" s="11">
        <v>4.4968599999999999</v>
      </c>
      <c r="G59" s="11">
        <f t="shared" si="6"/>
        <v>8</v>
      </c>
      <c r="H59" s="19">
        <v>2</v>
      </c>
      <c r="I59" s="20">
        <v>2</v>
      </c>
      <c r="J59" s="19">
        <v>2</v>
      </c>
      <c r="K59" s="21">
        <v>2</v>
      </c>
    </row>
    <row r="60" spans="1:11" ht="15.75" customHeight="1" x14ac:dyDescent="0.25">
      <c r="A60" s="56" t="s">
        <v>90</v>
      </c>
      <c r="B60" s="57"/>
      <c r="C60" s="15" t="s">
        <v>91</v>
      </c>
      <c r="D60" s="11"/>
      <c r="E60" s="11">
        <v>0</v>
      </c>
      <c r="F60" s="11">
        <v>0</v>
      </c>
      <c r="G60" s="11">
        <f t="shared" si="6"/>
        <v>0</v>
      </c>
      <c r="H60" s="11">
        <v>0</v>
      </c>
      <c r="I60" s="11"/>
      <c r="J60" s="11"/>
      <c r="K60" s="11"/>
    </row>
    <row r="61" spans="1:11" ht="15" customHeight="1" x14ac:dyDescent="0.25">
      <c r="A61" s="56" t="s">
        <v>92</v>
      </c>
      <c r="B61" s="57"/>
      <c r="C61" s="15" t="s">
        <v>93</v>
      </c>
      <c r="D61" s="11"/>
      <c r="E61" s="11">
        <v>0</v>
      </c>
      <c r="F61" s="11">
        <v>0</v>
      </c>
      <c r="G61" s="11">
        <f t="shared" si="6"/>
        <v>0</v>
      </c>
      <c r="H61" s="11">
        <v>0</v>
      </c>
      <c r="I61" s="17"/>
      <c r="J61" s="18"/>
      <c r="K61" s="12"/>
    </row>
    <row r="62" spans="1:11" ht="15.75" customHeight="1" x14ac:dyDescent="0.25">
      <c r="A62" s="56" t="s">
        <v>94</v>
      </c>
      <c r="B62" s="57"/>
      <c r="C62" s="15" t="s">
        <v>95</v>
      </c>
      <c r="D62" s="11"/>
      <c r="E62" s="11">
        <v>0</v>
      </c>
      <c r="F62" s="11">
        <v>0</v>
      </c>
      <c r="G62" s="11">
        <f t="shared" si="6"/>
        <v>0</v>
      </c>
      <c r="H62" s="11">
        <v>0</v>
      </c>
      <c r="I62" s="11"/>
      <c r="J62" s="11"/>
      <c r="K62" s="11"/>
    </row>
    <row r="63" spans="1:11" ht="15.75" x14ac:dyDescent="0.25">
      <c r="A63" s="56" t="s">
        <v>96</v>
      </c>
      <c r="B63" s="57"/>
      <c r="C63" s="15" t="s">
        <v>97</v>
      </c>
      <c r="D63" s="11"/>
      <c r="E63" s="11">
        <v>0</v>
      </c>
      <c r="F63" s="11">
        <v>0</v>
      </c>
      <c r="G63" s="11">
        <f t="shared" si="6"/>
        <v>0</v>
      </c>
      <c r="H63" s="11">
        <v>0</v>
      </c>
      <c r="I63" s="11"/>
      <c r="J63" s="11"/>
      <c r="K63" s="11"/>
    </row>
    <row r="64" spans="1:11" ht="15.75" x14ac:dyDescent="0.25">
      <c r="A64" s="56" t="s">
        <v>98</v>
      </c>
      <c r="B64" s="57"/>
      <c r="C64" s="15" t="s">
        <v>99</v>
      </c>
      <c r="D64" s="11"/>
      <c r="E64" s="11">
        <v>0</v>
      </c>
      <c r="F64" s="11">
        <v>0</v>
      </c>
      <c r="G64" s="11">
        <f t="shared" si="6"/>
        <v>0</v>
      </c>
      <c r="H64" s="11">
        <v>0</v>
      </c>
      <c r="I64" s="11"/>
      <c r="J64" s="11"/>
      <c r="K64" s="11"/>
    </row>
    <row r="65" spans="1:11" ht="15.75" customHeight="1" x14ac:dyDescent="0.25">
      <c r="A65" s="56" t="s">
        <v>100</v>
      </c>
      <c r="B65" s="57"/>
      <c r="C65" s="15" t="s">
        <v>101</v>
      </c>
      <c r="D65" s="11"/>
      <c r="E65" s="11">
        <v>0</v>
      </c>
      <c r="F65" s="11">
        <v>0</v>
      </c>
      <c r="G65" s="11">
        <f t="shared" si="6"/>
        <v>0</v>
      </c>
      <c r="H65" s="11">
        <v>0</v>
      </c>
      <c r="I65" s="11"/>
      <c r="J65" s="11"/>
      <c r="K65" s="11"/>
    </row>
    <row r="66" spans="1:11" ht="15.75" customHeight="1" x14ac:dyDescent="0.25">
      <c r="A66" s="56" t="s">
        <v>102</v>
      </c>
      <c r="B66" s="57"/>
      <c r="C66" s="15" t="s">
        <v>103</v>
      </c>
      <c r="D66" s="11"/>
      <c r="E66" s="11">
        <v>0</v>
      </c>
      <c r="F66" s="11">
        <v>0</v>
      </c>
      <c r="G66" s="11">
        <f t="shared" si="6"/>
        <v>0</v>
      </c>
      <c r="H66" s="11">
        <v>0</v>
      </c>
      <c r="I66" s="11"/>
      <c r="J66" s="11"/>
      <c r="K66" s="11"/>
    </row>
    <row r="67" spans="1:11" ht="33.75" customHeight="1" x14ac:dyDescent="0.25">
      <c r="A67" s="56" t="s">
        <v>104</v>
      </c>
      <c r="B67" s="57"/>
      <c r="C67" s="15" t="s">
        <v>105</v>
      </c>
      <c r="D67" s="11"/>
      <c r="E67" s="11">
        <v>0</v>
      </c>
      <c r="F67" s="11">
        <v>0</v>
      </c>
      <c r="G67" s="11">
        <f t="shared" si="6"/>
        <v>0</v>
      </c>
      <c r="H67" s="11">
        <v>0</v>
      </c>
      <c r="I67" s="17"/>
      <c r="J67" s="18"/>
      <c r="K67" s="22"/>
    </row>
    <row r="68" spans="1:11" ht="15.75" customHeight="1" x14ac:dyDescent="0.25">
      <c r="A68" s="56" t="s">
        <v>106</v>
      </c>
      <c r="B68" s="57"/>
      <c r="C68" s="15" t="s">
        <v>107</v>
      </c>
      <c r="D68" s="11"/>
      <c r="E68" s="11">
        <v>0</v>
      </c>
      <c r="F68" s="11">
        <v>0</v>
      </c>
      <c r="G68" s="11">
        <f t="shared" si="6"/>
        <v>0</v>
      </c>
      <c r="H68" s="11">
        <v>0</v>
      </c>
      <c r="I68" s="11"/>
      <c r="J68" s="11"/>
      <c r="K68" s="11"/>
    </row>
    <row r="69" spans="1:11" ht="15.75" x14ac:dyDescent="0.25">
      <c r="A69" s="56" t="s">
        <v>53</v>
      </c>
      <c r="B69" s="57"/>
      <c r="C69" s="15" t="s">
        <v>108</v>
      </c>
      <c r="D69" s="11">
        <v>24.620889999999996</v>
      </c>
      <c r="E69" s="11">
        <v>24.5</v>
      </c>
      <c r="F69" s="11">
        <v>24.5</v>
      </c>
      <c r="G69" s="11">
        <f t="shared" si="6"/>
        <v>49.5</v>
      </c>
      <c r="H69" s="11">
        <v>12</v>
      </c>
      <c r="I69" s="17">
        <v>12.5</v>
      </c>
      <c r="J69" s="18">
        <v>12.5</v>
      </c>
      <c r="K69" s="22">
        <v>12.5</v>
      </c>
    </row>
    <row r="70" spans="1:11" ht="15.75" x14ac:dyDescent="0.25">
      <c r="A70" s="56" t="s">
        <v>55</v>
      </c>
      <c r="B70" s="57"/>
      <c r="C70" s="15" t="s">
        <v>109</v>
      </c>
      <c r="D70" s="11">
        <v>18.755139999999997</v>
      </c>
      <c r="E70" s="11">
        <v>16.8</v>
      </c>
      <c r="F70" s="11">
        <v>16.8</v>
      </c>
      <c r="G70" s="11">
        <f t="shared" si="6"/>
        <v>24</v>
      </c>
      <c r="H70" s="11">
        <v>6</v>
      </c>
      <c r="I70" s="17">
        <v>6</v>
      </c>
      <c r="J70" s="18">
        <v>6</v>
      </c>
      <c r="K70" s="22">
        <v>6</v>
      </c>
    </row>
    <row r="71" spans="1:11" ht="15.75" x14ac:dyDescent="0.25">
      <c r="A71" s="56" t="s">
        <v>57</v>
      </c>
      <c r="B71" s="57"/>
      <c r="C71" s="15" t="s">
        <v>110</v>
      </c>
      <c r="D71" s="11">
        <v>24.317419999999998</v>
      </c>
      <c r="E71" s="11">
        <v>46.9</v>
      </c>
      <c r="F71" s="11">
        <v>46.9</v>
      </c>
      <c r="G71" s="11">
        <f t="shared" si="6"/>
        <v>58</v>
      </c>
      <c r="H71" s="11">
        <v>17</v>
      </c>
      <c r="I71" s="17">
        <v>15</v>
      </c>
      <c r="J71" s="18">
        <v>7</v>
      </c>
      <c r="K71" s="22">
        <v>19</v>
      </c>
    </row>
    <row r="72" spans="1:11" ht="15.75" customHeight="1" x14ac:dyDescent="0.25">
      <c r="A72" s="56" t="s">
        <v>111</v>
      </c>
      <c r="B72" s="57"/>
      <c r="C72" s="15" t="s">
        <v>112</v>
      </c>
      <c r="D72" s="11"/>
      <c r="E72" s="11">
        <v>0</v>
      </c>
      <c r="F72" s="11">
        <v>0</v>
      </c>
      <c r="G72" s="11">
        <f t="shared" si="6"/>
        <v>0</v>
      </c>
      <c r="H72" s="11">
        <v>0</v>
      </c>
      <c r="I72" s="11"/>
      <c r="J72" s="11"/>
      <c r="K72" s="11"/>
    </row>
    <row r="73" spans="1:11" ht="15.75" x14ac:dyDescent="0.25">
      <c r="A73" s="56" t="s">
        <v>113</v>
      </c>
      <c r="B73" s="57"/>
      <c r="C73" s="15" t="s">
        <v>114</v>
      </c>
      <c r="D73" s="11"/>
      <c r="E73" s="11">
        <v>0</v>
      </c>
      <c r="F73" s="11">
        <v>0</v>
      </c>
      <c r="G73" s="11">
        <f t="shared" si="6"/>
        <v>0</v>
      </c>
      <c r="H73" s="11">
        <v>0</v>
      </c>
      <c r="I73" s="11">
        <v>0</v>
      </c>
      <c r="J73" s="11">
        <v>0</v>
      </c>
      <c r="K73" s="11">
        <v>0</v>
      </c>
    </row>
    <row r="74" spans="1:11" ht="15.75" x14ac:dyDescent="0.25">
      <c r="A74" s="56" t="s">
        <v>115</v>
      </c>
      <c r="B74" s="57"/>
      <c r="C74" s="15" t="s">
        <v>116</v>
      </c>
      <c r="D74" s="11">
        <v>14.345409999999999</v>
      </c>
      <c r="E74" s="11">
        <v>11.797780000000001</v>
      </c>
      <c r="F74" s="11">
        <v>11.797780000000001</v>
      </c>
      <c r="G74" s="11">
        <f t="shared" si="6"/>
        <v>16</v>
      </c>
      <c r="H74" s="11">
        <v>3</v>
      </c>
      <c r="I74" s="17">
        <v>4</v>
      </c>
      <c r="J74" s="18">
        <v>4</v>
      </c>
      <c r="K74" s="22">
        <v>5</v>
      </c>
    </row>
    <row r="75" spans="1:11" ht="15.75" customHeight="1" x14ac:dyDescent="0.25">
      <c r="A75" s="56" t="s">
        <v>117</v>
      </c>
      <c r="B75" s="57"/>
      <c r="C75" s="15" t="s">
        <v>118</v>
      </c>
      <c r="D75" s="11">
        <v>10.422000000000001</v>
      </c>
      <c r="E75" s="11">
        <v>17</v>
      </c>
      <c r="F75" s="11">
        <v>17</v>
      </c>
      <c r="G75" s="11">
        <f t="shared" si="6"/>
        <v>19</v>
      </c>
      <c r="H75" s="11">
        <v>4</v>
      </c>
      <c r="I75" s="17">
        <v>5</v>
      </c>
      <c r="J75" s="11">
        <v>5</v>
      </c>
      <c r="K75" s="22">
        <v>5</v>
      </c>
    </row>
    <row r="76" spans="1:11" ht="15.75" x14ac:dyDescent="0.25">
      <c r="A76" s="56" t="s">
        <v>119</v>
      </c>
      <c r="B76" s="57"/>
      <c r="C76" s="15" t="s">
        <v>120</v>
      </c>
      <c r="D76" s="11">
        <v>0</v>
      </c>
      <c r="E76" s="11">
        <v>6</v>
      </c>
      <c r="F76" s="11">
        <v>6</v>
      </c>
      <c r="G76" s="11">
        <f t="shared" si="6"/>
        <v>6</v>
      </c>
      <c r="H76" s="11">
        <v>1.5</v>
      </c>
      <c r="I76" s="17">
        <v>1.5</v>
      </c>
      <c r="J76" s="17">
        <v>1.5</v>
      </c>
      <c r="K76" s="17">
        <v>1.5</v>
      </c>
    </row>
    <row r="77" spans="1:11" ht="15.75" x14ac:dyDescent="0.25">
      <c r="A77" s="56" t="s">
        <v>121</v>
      </c>
      <c r="B77" s="57"/>
      <c r="C77" s="15" t="s">
        <v>122</v>
      </c>
      <c r="D77" s="11">
        <v>13.00501</v>
      </c>
      <c r="E77" s="11">
        <v>14.8</v>
      </c>
      <c r="F77" s="11">
        <v>14.8</v>
      </c>
      <c r="G77" s="11">
        <f t="shared" si="6"/>
        <v>18</v>
      </c>
      <c r="H77" s="11">
        <v>3</v>
      </c>
      <c r="I77" s="17">
        <v>4</v>
      </c>
      <c r="J77" s="11">
        <v>5</v>
      </c>
      <c r="K77" s="22">
        <v>6</v>
      </c>
    </row>
    <row r="78" spans="1:11" ht="45" customHeight="1" x14ac:dyDescent="0.25">
      <c r="A78" s="56" t="s">
        <v>123</v>
      </c>
      <c r="B78" s="57"/>
      <c r="C78" s="15" t="s">
        <v>124</v>
      </c>
      <c r="D78" s="11">
        <v>39.887</v>
      </c>
      <c r="E78" s="11">
        <v>9.2249999999999996</v>
      </c>
      <c r="F78" s="11">
        <v>9.2249999999999996</v>
      </c>
      <c r="G78" s="11">
        <f t="shared" si="6"/>
        <v>19</v>
      </c>
      <c r="H78" s="11">
        <v>3</v>
      </c>
      <c r="I78" s="17">
        <v>4</v>
      </c>
      <c r="J78" s="11">
        <v>5</v>
      </c>
      <c r="K78" s="22">
        <v>7</v>
      </c>
    </row>
    <row r="79" spans="1:11" ht="15.75" customHeight="1" x14ac:dyDescent="0.25">
      <c r="A79" s="58" t="s">
        <v>125</v>
      </c>
      <c r="B79" s="59"/>
      <c r="C79" s="6">
        <v>9</v>
      </c>
      <c r="D79" s="14">
        <v>0</v>
      </c>
      <c r="E79" s="14">
        <v>0</v>
      </c>
      <c r="F79" s="14">
        <v>0</v>
      </c>
      <c r="G79" s="14">
        <f t="shared" ref="G79:K79" si="7">SUM(G80:G86)</f>
        <v>0</v>
      </c>
      <c r="H79" s="14">
        <f t="shared" si="7"/>
        <v>0</v>
      </c>
      <c r="I79" s="14">
        <v>0</v>
      </c>
      <c r="J79" s="14">
        <f t="shared" si="7"/>
        <v>0</v>
      </c>
      <c r="K79" s="14">
        <f t="shared" si="7"/>
        <v>0</v>
      </c>
    </row>
    <row r="80" spans="1:11" ht="15.75" x14ac:dyDescent="0.25">
      <c r="A80" s="56" t="s">
        <v>126</v>
      </c>
      <c r="B80" s="57"/>
      <c r="C80" s="15" t="s">
        <v>127</v>
      </c>
      <c r="D80" s="11"/>
      <c r="E80" s="11">
        <v>0</v>
      </c>
      <c r="F80" s="11">
        <v>0</v>
      </c>
      <c r="G80" s="11">
        <v>0</v>
      </c>
      <c r="H80" s="11">
        <v>0</v>
      </c>
      <c r="I80" s="11"/>
      <c r="J80" s="11">
        <v>0</v>
      </c>
      <c r="K80" s="12">
        <v>0</v>
      </c>
    </row>
    <row r="81" spans="1:11" ht="15.75" customHeight="1" x14ac:dyDescent="0.25">
      <c r="A81" s="56" t="s">
        <v>128</v>
      </c>
      <c r="B81" s="57"/>
      <c r="C81" s="15" t="s">
        <v>129</v>
      </c>
      <c r="D81" s="11"/>
      <c r="E81" s="11">
        <v>0</v>
      </c>
      <c r="F81" s="11">
        <v>0</v>
      </c>
      <c r="G81" s="11">
        <v>0</v>
      </c>
      <c r="H81" s="11">
        <v>0</v>
      </c>
      <c r="I81" s="11"/>
      <c r="J81" s="11">
        <v>0</v>
      </c>
      <c r="K81" s="12">
        <v>0</v>
      </c>
    </row>
    <row r="82" spans="1:11" ht="15.75" x14ac:dyDescent="0.25">
      <c r="A82" s="56" t="s">
        <v>59</v>
      </c>
      <c r="B82" s="57"/>
      <c r="C82" s="15" t="s">
        <v>130</v>
      </c>
      <c r="D82" s="11"/>
      <c r="E82" s="11">
        <v>0</v>
      </c>
      <c r="F82" s="11">
        <v>0</v>
      </c>
      <c r="G82" s="11">
        <v>0</v>
      </c>
      <c r="H82" s="11">
        <v>0</v>
      </c>
      <c r="I82" s="11"/>
      <c r="J82" s="11">
        <v>0</v>
      </c>
      <c r="K82" s="12">
        <v>0</v>
      </c>
    </row>
    <row r="83" spans="1:11" ht="15.75" customHeight="1" x14ac:dyDescent="0.25">
      <c r="A83" s="56" t="s">
        <v>131</v>
      </c>
      <c r="B83" s="57"/>
      <c r="C83" s="15" t="s">
        <v>132</v>
      </c>
      <c r="D83" s="11"/>
      <c r="E83" s="11">
        <v>0</v>
      </c>
      <c r="F83" s="11">
        <v>0</v>
      </c>
      <c r="G83" s="11">
        <v>0</v>
      </c>
      <c r="H83" s="11">
        <v>0</v>
      </c>
      <c r="I83" s="11"/>
      <c r="J83" s="11">
        <v>0</v>
      </c>
      <c r="K83" s="12">
        <v>0</v>
      </c>
    </row>
    <row r="84" spans="1:11" ht="15.75" customHeight="1" x14ac:dyDescent="0.25">
      <c r="A84" s="56" t="s">
        <v>133</v>
      </c>
      <c r="B84" s="57"/>
      <c r="C84" s="15" t="s">
        <v>134</v>
      </c>
      <c r="D84" s="11"/>
      <c r="E84" s="11">
        <v>0</v>
      </c>
      <c r="F84" s="11">
        <v>0</v>
      </c>
      <c r="G84" s="11">
        <v>0</v>
      </c>
      <c r="H84" s="11">
        <v>0</v>
      </c>
      <c r="I84" s="11"/>
      <c r="J84" s="11">
        <v>0</v>
      </c>
      <c r="K84" s="12">
        <v>0</v>
      </c>
    </row>
    <row r="85" spans="1:11" ht="15.75" x14ac:dyDescent="0.25">
      <c r="A85" s="56" t="s">
        <v>135</v>
      </c>
      <c r="B85" s="57"/>
      <c r="C85" s="15" t="s">
        <v>136</v>
      </c>
      <c r="D85" s="11"/>
      <c r="E85" s="11">
        <v>0</v>
      </c>
      <c r="F85" s="11">
        <v>0</v>
      </c>
      <c r="G85" s="11">
        <v>0</v>
      </c>
      <c r="H85" s="11">
        <v>0</v>
      </c>
      <c r="I85" s="11"/>
      <c r="J85" s="11">
        <v>0</v>
      </c>
      <c r="K85" s="12">
        <v>0</v>
      </c>
    </row>
    <row r="86" spans="1:11" ht="15.75" customHeight="1" x14ac:dyDescent="0.25">
      <c r="A86" s="56" t="s">
        <v>137</v>
      </c>
      <c r="B86" s="57"/>
      <c r="C86" s="15" t="s">
        <v>138</v>
      </c>
      <c r="D86" s="11"/>
      <c r="E86" s="11">
        <v>0</v>
      </c>
      <c r="F86" s="11">
        <v>0</v>
      </c>
      <c r="G86" s="11">
        <v>0</v>
      </c>
      <c r="H86" s="11">
        <v>0</v>
      </c>
      <c r="I86" s="11"/>
      <c r="J86" s="11">
        <v>0</v>
      </c>
      <c r="K86" s="12">
        <v>0</v>
      </c>
    </row>
    <row r="87" spans="1:11" ht="15.75" customHeight="1" x14ac:dyDescent="0.25">
      <c r="A87" s="58" t="s">
        <v>139</v>
      </c>
      <c r="B87" s="59"/>
      <c r="C87" s="6">
        <v>10</v>
      </c>
      <c r="D87" s="14">
        <v>0</v>
      </c>
      <c r="E87" s="14">
        <v>0</v>
      </c>
      <c r="F87" s="14">
        <v>0</v>
      </c>
      <c r="G87" s="14">
        <f t="shared" ref="G87:K87" si="8">SUM(G88:G92)</f>
        <v>0</v>
      </c>
      <c r="H87" s="14">
        <f t="shared" si="8"/>
        <v>0</v>
      </c>
      <c r="I87" s="14">
        <v>0</v>
      </c>
      <c r="J87" s="14">
        <f t="shared" si="8"/>
        <v>0</v>
      </c>
      <c r="K87" s="14">
        <f t="shared" si="8"/>
        <v>0</v>
      </c>
    </row>
    <row r="88" spans="1:11" ht="15.75" customHeight="1" x14ac:dyDescent="0.25">
      <c r="A88" s="67" t="s">
        <v>140</v>
      </c>
      <c r="B88" s="68"/>
      <c r="C88" s="15" t="s">
        <v>141</v>
      </c>
      <c r="D88" s="11"/>
      <c r="E88" s="11">
        <v>0</v>
      </c>
      <c r="F88" s="11">
        <v>0</v>
      </c>
      <c r="G88" s="11">
        <v>0</v>
      </c>
      <c r="H88" s="11">
        <v>0</v>
      </c>
      <c r="I88" s="11"/>
      <c r="J88" s="11">
        <v>0</v>
      </c>
      <c r="K88" s="12">
        <v>0</v>
      </c>
    </row>
    <row r="89" spans="1:11" ht="15.75" customHeight="1" x14ac:dyDescent="0.25">
      <c r="A89" s="67" t="s">
        <v>142</v>
      </c>
      <c r="B89" s="68"/>
      <c r="C89" s="15" t="s">
        <v>143</v>
      </c>
      <c r="D89" s="11"/>
      <c r="E89" s="11">
        <v>0</v>
      </c>
      <c r="F89" s="11">
        <v>0</v>
      </c>
      <c r="G89" s="11">
        <v>0</v>
      </c>
      <c r="H89" s="11">
        <v>0</v>
      </c>
      <c r="I89" s="11"/>
      <c r="J89" s="11">
        <v>0</v>
      </c>
      <c r="K89" s="12">
        <v>0</v>
      </c>
    </row>
    <row r="90" spans="1:11" ht="15.75" customHeight="1" x14ac:dyDescent="0.25">
      <c r="A90" s="67" t="s">
        <v>144</v>
      </c>
      <c r="B90" s="68"/>
      <c r="C90" s="15" t="s">
        <v>145</v>
      </c>
      <c r="D90" s="11"/>
      <c r="E90" s="11">
        <v>0</v>
      </c>
      <c r="F90" s="11">
        <v>0</v>
      </c>
      <c r="G90" s="11">
        <v>0</v>
      </c>
      <c r="H90" s="11">
        <v>0</v>
      </c>
      <c r="I90" s="11"/>
      <c r="J90" s="11">
        <v>0</v>
      </c>
      <c r="K90" s="12">
        <v>0</v>
      </c>
    </row>
    <row r="91" spans="1:11" ht="15.75" customHeight="1" x14ac:dyDescent="0.25">
      <c r="A91" s="67" t="s">
        <v>146</v>
      </c>
      <c r="B91" s="68"/>
      <c r="C91" s="15" t="s">
        <v>147</v>
      </c>
      <c r="D91" s="11"/>
      <c r="E91" s="11">
        <v>0</v>
      </c>
      <c r="F91" s="11">
        <v>0</v>
      </c>
      <c r="G91" s="11">
        <v>0</v>
      </c>
      <c r="H91" s="11">
        <v>0</v>
      </c>
      <c r="I91" s="11"/>
      <c r="J91" s="11">
        <v>0</v>
      </c>
      <c r="K91" s="12">
        <v>0</v>
      </c>
    </row>
    <row r="92" spans="1:11" ht="15.75" customHeight="1" x14ac:dyDescent="0.25">
      <c r="A92" s="67" t="s">
        <v>148</v>
      </c>
      <c r="B92" s="68"/>
      <c r="C92" s="15" t="s">
        <v>149</v>
      </c>
      <c r="D92" s="11"/>
      <c r="E92" s="11">
        <v>0</v>
      </c>
      <c r="F92" s="11">
        <v>0</v>
      </c>
      <c r="G92" s="11">
        <v>0</v>
      </c>
      <c r="H92" s="11">
        <v>0</v>
      </c>
      <c r="I92" s="11"/>
      <c r="J92" s="11">
        <v>0</v>
      </c>
      <c r="K92" s="12">
        <v>0</v>
      </c>
    </row>
    <row r="93" spans="1:11" ht="15.75" customHeight="1" x14ac:dyDescent="0.25">
      <c r="A93" s="69" t="s">
        <v>150</v>
      </c>
      <c r="B93" s="70"/>
      <c r="C93" s="23" t="s">
        <v>151</v>
      </c>
      <c r="D93" s="11"/>
      <c r="E93" s="11">
        <v>0</v>
      </c>
      <c r="F93" s="11">
        <v>0</v>
      </c>
      <c r="G93" s="11">
        <v>0</v>
      </c>
      <c r="H93" s="11">
        <v>0</v>
      </c>
      <c r="I93" s="11"/>
      <c r="J93" s="11">
        <v>0</v>
      </c>
      <c r="K93" s="12">
        <v>0</v>
      </c>
    </row>
    <row r="94" spans="1:11" ht="15.75" x14ac:dyDescent="0.25">
      <c r="A94" s="67" t="s">
        <v>152</v>
      </c>
      <c r="B94" s="68"/>
      <c r="C94" s="15" t="s">
        <v>153</v>
      </c>
      <c r="D94" s="11"/>
      <c r="E94" s="11">
        <v>0</v>
      </c>
      <c r="F94" s="11">
        <v>0</v>
      </c>
      <c r="G94" s="11">
        <v>0</v>
      </c>
      <c r="H94" s="11">
        <v>0</v>
      </c>
      <c r="I94" s="11"/>
      <c r="J94" s="11">
        <v>0</v>
      </c>
      <c r="K94" s="12">
        <v>0</v>
      </c>
    </row>
    <row r="95" spans="1:11" ht="15.75" customHeight="1" x14ac:dyDescent="0.25">
      <c r="A95" s="69" t="s">
        <v>154</v>
      </c>
      <c r="B95" s="70"/>
      <c r="C95" s="23" t="s">
        <v>155</v>
      </c>
      <c r="D95" s="11">
        <v>7748.1</v>
      </c>
      <c r="E95" s="11">
        <v>0</v>
      </c>
      <c r="F95" s="14">
        <v>4531.8999999999996</v>
      </c>
      <c r="G95" s="11">
        <f t="shared" ref="G95:K95" si="9">G96+G97</f>
        <v>0</v>
      </c>
      <c r="H95" s="11">
        <f t="shared" si="9"/>
        <v>0</v>
      </c>
      <c r="I95" s="11">
        <v>0</v>
      </c>
      <c r="J95" s="11">
        <f t="shared" si="9"/>
        <v>0</v>
      </c>
      <c r="K95" s="12">
        <f t="shared" si="9"/>
        <v>0</v>
      </c>
    </row>
    <row r="96" spans="1:11" ht="55.5" customHeight="1" x14ac:dyDescent="0.25">
      <c r="A96" s="67" t="s">
        <v>156</v>
      </c>
      <c r="B96" s="68"/>
      <c r="C96" s="15" t="s">
        <v>157</v>
      </c>
      <c r="D96" s="11">
        <v>7748.1</v>
      </c>
      <c r="E96" s="11">
        <v>0</v>
      </c>
      <c r="F96" s="11">
        <v>4531.8999999999996</v>
      </c>
      <c r="G96" s="11">
        <f>H96+I96+J96+K96</f>
        <v>0</v>
      </c>
      <c r="H96" s="11">
        <v>0</v>
      </c>
      <c r="I96" s="11"/>
      <c r="J96" s="11">
        <v>0</v>
      </c>
      <c r="K96" s="12">
        <v>0</v>
      </c>
    </row>
    <row r="97" spans="1:11" ht="15.75" customHeight="1" x14ac:dyDescent="0.25">
      <c r="A97" s="67" t="s">
        <v>158</v>
      </c>
      <c r="B97" s="68"/>
      <c r="C97" s="15" t="s">
        <v>159</v>
      </c>
      <c r="D97" s="11"/>
      <c r="E97" s="11">
        <v>0</v>
      </c>
      <c r="F97" s="11">
        <v>4531.8999999999996</v>
      </c>
      <c r="G97" s="11">
        <f>H97+I97+J97+K97</f>
        <v>0</v>
      </c>
      <c r="H97" s="11">
        <v>0</v>
      </c>
      <c r="I97" s="11"/>
      <c r="J97" s="11">
        <v>0</v>
      </c>
      <c r="K97" s="12">
        <v>0</v>
      </c>
    </row>
    <row r="98" spans="1:11" ht="15.75" customHeight="1" x14ac:dyDescent="0.25">
      <c r="A98" s="58" t="s">
        <v>160</v>
      </c>
      <c r="B98" s="59"/>
      <c r="C98" s="6">
        <v>13</v>
      </c>
      <c r="D98" s="14">
        <v>7805.9978300000002</v>
      </c>
      <c r="E98" s="14">
        <v>31.2</v>
      </c>
      <c r="F98" s="14">
        <f>4531.9+31.2</f>
        <v>4563.0999999999995</v>
      </c>
      <c r="G98" s="14">
        <f t="shared" ref="G98:K98" si="10">SUM(G99:G109)</f>
        <v>43</v>
      </c>
      <c r="H98" s="14">
        <f t="shared" si="10"/>
        <v>7</v>
      </c>
      <c r="I98" s="14">
        <f t="shared" si="10"/>
        <v>9</v>
      </c>
      <c r="J98" s="14">
        <f t="shared" si="10"/>
        <v>13</v>
      </c>
      <c r="K98" s="14">
        <f t="shared" si="10"/>
        <v>14</v>
      </c>
    </row>
    <row r="99" spans="1:11" ht="15.75" customHeight="1" x14ac:dyDescent="0.25">
      <c r="A99" s="67" t="s">
        <v>161</v>
      </c>
      <c r="B99" s="68"/>
      <c r="C99" s="15" t="s">
        <v>162</v>
      </c>
      <c r="D99" s="11"/>
      <c r="E99" s="11">
        <v>0</v>
      </c>
      <c r="F99" s="11">
        <v>0</v>
      </c>
      <c r="G99" s="11">
        <v>0</v>
      </c>
      <c r="H99" s="11">
        <v>0</v>
      </c>
      <c r="I99" s="11"/>
      <c r="J99" s="11">
        <v>0</v>
      </c>
      <c r="K99" s="12">
        <v>0</v>
      </c>
    </row>
    <row r="100" spans="1:11" ht="15.75" x14ac:dyDescent="0.25">
      <c r="A100" s="67" t="s">
        <v>163</v>
      </c>
      <c r="B100" s="68"/>
      <c r="C100" s="15" t="s">
        <v>164</v>
      </c>
      <c r="D100" s="11"/>
      <c r="E100" s="11">
        <v>0</v>
      </c>
      <c r="F100" s="11">
        <v>0</v>
      </c>
      <c r="G100" s="11">
        <v>0</v>
      </c>
      <c r="H100" s="11">
        <v>0</v>
      </c>
      <c r="I100" s="11"/>
      <c r="J100" s="11">
        <v>0</v>
      </c>
      <c r="K100" s="12">
        <v>0</v>
      </c>
    </row>
    <row r="101" spans="1:11" ht="15.75" customHeight="1" x14ac:dyDescent="0.25">
      <c r="A101" s="67" t="s">
        <v>165</v>
      </c>
      <c r="B101" s="68"/>
      <c r="C101" s="15" t="s">
        <v>166</v>
      </c>
      <c r="D101" s="11"/>
      <c r="E101" s="11">
        <v>0</v>
      </c>
      <c r="F101" s="11">
        <v>0</v>
      </c>
      <c r="G101" s="11">
        <v>0</v>
      </c>
      <c r="H101" s="11">
        <v>0</v>
      </c>
      <c r="I101" s="11"/>
      <c r="J101" s="11">
        <v>0</v>
      </c>
      <c r="K101" s="12">
        <v>0</v>
      </c>
    </row>
    <row r="102" spans="1:11" ht="15.75" customHeight="1" x14ac:dyDescent="0.25">
      <c r="A102" s="67" t="s">
        <v>167</v>
      </c>
      <c r="B102" s="68"/>
      <c r="C102" s="15" t="s">
        <v>168</v>
      </c>
      <c r="D102" s="11"/>
      <c r="E102" s="11">
        <v>0</v>
      </c>
      <c r="F102" s="11">
        <v>0</v>
      </c>
      <c r="G102" s="11">
        <v>0</v>
      </c>
      <c r="H102" s="11">
        <v>0</v>
      </c>
      <c r="I102" s="11"/>
      <c r="J102" s="11">
        <v>0</v>
      </c>
      <c r="K102" s="12">
        <v>0</v>
      </c>
    </row>
    <row r="103" spans="1:11" ht="15.75" customHeight="1" x14ac:dyDescent="0.25">
      <c r="A103" s="67" t="s">
        <v>169</v>
      </c>
      <c r="B103" s="68"/>
      <c r="C103" s="15" t="s">
        <v>170</v>
      </c>
      <c r="D103" s="11"/>
      <c r="E103" s="11">
        <v>0</v>
      </c>
      <c r="F103" s="11">
        <v>0</v>
      </c>
      <c r="G103" s="11">
        <v>0</v>
      </c>
      <c r="H103" s="11">
        <v>0</v>
      </c>
      <c r="I103" s="11"/>
      <c r="J103" s="11">
        <v>0</v>
      </c>
      <c r="K103" s="12">
        <v>0</v>
      </c>
    </row>
    <row r="104" spans="1:11" ht="15.75" customHeight="1" x14ac:dyDescent="0.25">
      <c r="A104" s="67" t="s">
        <v>171</v>
      </c>
      <c r="B104" s="68"/>
      <c r="C104" s="15" t="s">
        <v>172</v>
      </c>
      <c r="D104" s="11"/>
      <c r="E104" s="11">
        <v>0</v>
      </c>
      <c r="F104" s="11">
        <v>0</v>
      </c>
      <c r="G104" s="11">
        <v>0</v>
      </c>
      <c r="H104" s="11">
        <v>0</v>
      </c>
      <c r="I104" s="11"/>
      <c r="J104" s="11">
        <v>0</v>
      </c>
      <c r="K104" s="12">
        <v>0</v>
      </c>
    </row>
    <row r="105" spans="1:11" ht="15.75" customHeight="1" x14ac:dyDescent="0.25">
      <c r="A105" s="67" t="s">
        <v>173</v>
      </c>
      <c r="B105" s="68"/>
      <c r="C105" s="15" t="s">
        <v>174</v>
      </c>
      <c r="D105" s="11"/>
      <c r="E105" s="11">
        <v>0</v>
      </c>
      <c r="F105" s="11">
        <v>0</v>
      </c>
      <c r="G105" s="11">
        <v>0</v>
      </c>
      <c r="H105" s="11">
        <v>0</v>
      </c>
      <c r="I105" s="11"/>
      <c r="J105" s="11">
        <v>0</v>
      </c>
      <c r="K105" s="12">
        <v>0</v>
      </c>
    </row>
    <row r="106" spans="1:11" ht="15.75" customHeight="1" x14ac:dyDescent="0.25">
      <c r="A106" s="67" t="s">
        <v>175</v>
      </c>
      <c r="B106" s="68"/>
      <c r="C106" s="15" t="s">
        <v>176</v>
      </c>
      <c r="D106" s="11"/>
      <c r="E106" s="11">
        <v>0</v>
      </c>
      <c r="F106" s="11">
        <v>0</v>
      </c>
      <c r="G106" s="11">
        <v>0</v>
      </c>
      <c r="H106" s="11">
        <v>0</v>
      </c>
      <c r="I106" s="11"/>
      <c r="J106" s="11">
        <v>0</v>
      </c>
      <c r="K106" s="12">
        <v>0</v>
      </c>
    </row>
    <row r="107" spans="1:11" ht="62.25" customHeight="1" x14ac:dyDescent="0.25">
      <c r="A107" s="67" t="s">
        <v>177</v>
      </c>
      <c r="B107" s="68"/>
      <c r="C107" s="15" t="s">
        <v>178</v>
      </c>
      <c r="D107" s="11">
        <v>7805.9978300000002</v>
      </c>
      <c r="E107" s="11">
        <v>31.2</v>
      </c>
      <c r="F107" s="11">
        <v>31.2</v>
      </c>
      <c r="G107" s="11">
        <f>H107+I107+J107+K107</f>
        <v>43</v>
      </c>
      <c r="H107" s="11">
        <v>7</v>
      </c>
      <c r="I107" s="11">
        <v>9</v>
      </c>
      <c r="J107" s="11">
        <v>13</v>
      </c>
      <c r="K107" s="24">
        <v>14</v>
      </c>
    </row>
    <row r="108" spans="1:11" ht="27" customHeight="1" x14ac:dyDescent="0.25">
      <c r="A108" s="67" t="s">
        <v>179</v>
      </c>
      <c r="B108" s="71"/>
      <c r="C108" s="15" t="s">
        <v>180</v>
      </c>
      <c r="D108" s="11"/>
      <c r="E108" s="11">
        <v>0</v>
      </c>
      <c r="F108" s="11">
        <v>4531.8999999999996</v>
      </c>
      <c r="G108" s="11">
        <v>0</v>
      </c>
      <c r="H108" s="11">
        <v>0</v>
      </c>
      <c r="I108" s="11"/>
      <c r="J108" s="11">
        <v>0</v>
      </c>
      <c r="K108" s="24">
        <v>0</v>
      </c>
    </row>
    <row r="109" spans="1:11" ht="20.25" customHeight="1" x14ac:dyDescent="0.25">
      <c r="A109" s="67"/>
      <c r="B109" s="71"/>
      <c r="C109" s="15" t="s">
        <v>181</v>
      </c>
      <c r="D109" s="11"/>
      <c r="E109" s="11">
        <v>0</v>
      </c>
      <c r="F109" s="11">
        <v>0</v>
      </c>
      <c r="G109" s="11">
        <v>0</v>
      </c>
      <c r="H109" s="11">
        <v>0</v>
      </c>
      <c r="I109" s="11"/>
      <c r="J109" s="11">
        <v>0</v>
      </c>
      <c r="K109" s="24">
        <v>0</v>
      </c>
    </row>
    <row r="110" spans="1:11" ht="15.75" customHeight="1" x14ac:dyDescent="0.25">
      <c r="A110" s="69" t="s">
        <v>182</v>
      </c>
      <c r="B110" s="70"/>
      <c r="C110" s="23" t="s">
        <v>183</v>
      </c>
      <c r="D110" s="14">
        <v>93.541348836998623</v>
      </c>
      <c r="E110" s="14">
        <v>68.067601999999667</v>
      </c>
      <c r="F110" s="14">
        <v>68.067601999999667</v>
      </c>
      <c r="G110" s="14">
        <f>G47+G87+G93+G95-G48-G79-G98</f>
        <v>70.018333333332521</v>
      </c>
      <c r="H110" s="14">
        <f t="shared" ref="H110:K110" si="11">H47+H87+H93+H95-H48-H79-H98</f>
        <v>1.6599999999999682</v>
      </c>
      <c r="I110" s="14">
        <f t="shared" si="11"/>
        <v>19.905000000000086</v>
      </c>
      <c r="J110" s="14">
        <f t="shared" si="11"/>
        <v>20.493333333333226</v>
      </c>
      <c r="K110" s="14">
        <f t="shared" si="11"/>
        <v>28.159999999999968</v>
      </c>
    </row>
    <row r="111" spans="1:11" ht="15.75" customHeight="1" x14ac:dyDescent="0.25">
      <c r="A111" s="69" t="s">
        <v>184</v>
      </c>
      <c r="B111" s="70"/>
      <c r="C111" s="23" t="s">
        <v>185</v>
      </c>
      <c r="D111" s="11"/>
      <c r="E111" s="11">
        <v>0</v>
      </c>
      <c r="F111" s="11">
        <v>0</v>
      </c>
      <c r="G111" s="11">
        <v>0</v>
      </c>
      <c r="H111" s="11">
        <v>0</v>
      </c>
      <c r="I111" s="11"/>
      <c r="J111" s="11">
        <v>0</v>
      </c>
      <c r="K111" s="12">
        <v>0</v>
      </c>
    </row>
    <row r="112" spans="1:11" ht="15.75" customHeight="1" x14ac:dyDescent="0.25">
      <c r="A112" s="58" t="s">
        <v>186</v>
      </c>
      <c r="B112" s="59"/>
      <c r="C112" s="6">
        <v>16</v>
      </c>
      <c r="D112" s="11"/>
      <c r="E112" s="11">
        <v>0</v>
      </c>
      <c r="F112" s="11">
        <v>0</v>
      </c>
      <c r="G112" s="11">
        <v>0</v>
      </c>
      <c r="H112" s="11">
        <v>0</v>
      </c>
      <c r="I112" s="11"/>
      <c r="J112" s="11">
        <v>0</v>
      </c>
      <c r="K112" s="12">
        <v>0</v>
      </c>
    </row>
    <row r="113" spans="1:11" ht="15.75" customHeight="1" x14ac:dyDescent="0.25">
      <c r="A113" s="69" t="s">
        <v>187</v>
      </c>
      <c r="B113" s="70"/>
      <c r="C113" s="23" t="s">
        <v>188</v>
      </c>
      <c r="D113" s="11"/>
      <c r="E113" s="11">
        <v>0</v>
      </c>
      <c r="F113" s="11">
        <v>0</v>
      </c>
      <c r="G113" s="11">
        <v>0</v>
      </c>
      <c r="H113" s="11">
        <v>0</v>
      </c>
      <c r="I113" s="11"/>
      <c r="J113" s="11">
        <v>0</v>
      </c>
      <c r="K113" s="12">
        <v>0</v>
      </c>
    </row>
    <row r="114" spans="1:11" ht="15.75" customHeight="1" x14ac:dyDescent="0.25">
      <c r="A114" s="69" t="s">
        <v>189</v>
      </c>
      <c r="B114" s="70"/>
      <c r="C114" s="23" t="s">
        <v>190</v>
      </c>
      <c r="D114" s="11"/>
      <c r="E114" s="11">
        <v>0</v>
      </c>
      <c r="F114" s="11">
        <v>0</v>
      </c>
      <c r="G114" s="11">
        <v>0</v>
      </c>
      <c r="H114" s="11">
        <v>0</v>
      </c>
      <c r="I114" s="11"/>
      <c r="J114" s="11">
        <v>0</v>
      </c>
      <c r="K114" s="12">
        <v>0</v>
      </c>
    </row>
    <row r="115" spans="1:11" ht="15.75" x14ac:dyDescent="0.25">
      <c r="A115" s="69" t="s">
        <v>191</v>
      </c>
      <c r="B115" s="70"/>
      <c r="C115" s="23" t="s">
        <v>192</v>
      </c>
      <c r="D115" s="14">
        <v>0</v>
      </c>
      <c r="E115" s="14">
        <v>0</v>
      </c>
      <c r="F115" s="14">
        <v>0</v>
      </c>
      <c r="G115" s="14">
        <f t="shared" ref="G115:K115" si="12">SUM(G116:G118)</f>
        <v>0</v>
      </c>
      <c r="H115" s="14">
        <f t="shared" si="12"/>
        <v>0</v>
      </c>
      <c r="I115" s="14">
        <v>0</v>
      </c>
      <c r="J115" s="14">
        <f t="shared" si="12"/>
        <v>0</v>
      </c>
      <c r="K115" s="14">
        <f t="shared" si="12"/>
        <v>0</v>
      </c>
    </row>
    <row r="116" spans="1:11" ht="15.75" customHeight="1" x14ac:dyDescent="0.25">
      <c r="A116" s="67" t="s">
        <v>193</v>
      </c>
      <c r="B116" s="68"/>
      <c r="C116" s="15" t="s">
        <v>194</v>
      </c>
      <c r="D116" s="11"/>
      <c r="E116" s="11">
        <v>0</v>
      </c>
      <c r="F116" s="11">
        <v>0</v>
      </c>
      <c r="G116" s="11">
        <v>0</v>
      </c>
      <c r="H116" s="11">
        <v>0</v>
      </c>
      <c r="I116" s="11"/>
      <c r="J116" s="11">
        <v>0</v>
      </c>
      <c r="K116" s="12">
        <v>0</v>
      </c>
    </row>
    <row r="117" spans="1:11" ht="15.75" customHeight="1" x14ac:dyDescent="0.25">
      <c r="A117" s="67" t="s">
        <v>195</v>
      </c>
      <c r="B117" s="68"/>
      <c r="C117" s="15" t="s">
        <v>196</v>
      </c>
      <c r="D117" s="11"/>
      <c r="E117" s="11">
        <v>0</v>
      </c>
      <c r="F117" s="11">
        <v>0</v>
      </c>
      <c r="G117" s="11">
        <v>0</v>
      </c>
      <c r="H117" s="11">
        <v>0</v>
      </c>
      <c r="I117" s="11"/>
      <c r="J117" s="11">
        <v>0</v>
      </c>
      <c r="K117" s="12">
        <v>0</v>
      </c>
    </row>
    <row r="118" spans="1:11" ht="15.75" x14ac:dyDescent="0.25">
      <c r="A118" s="67" t="s">
        <v>197</v>
      </c>
      <c r="B118" s="68"/>
      <c r="C118" s="15" t="s">
        <v>198</v>
      </c>
      <c r="D118" s="11"/>
      <c r="E118" s="11">
        <v>0</v>
      </c>
      <c r="F118" s="11">
        <v>0</v>
      </c>
      <c r="G118" s="11">
        <v>0</v>
      </c>
      <c r="H118" s="11">
        <v>0</v>
      </c>
      <c r="I118" s="11"/>
      <c r="J118" s="11">
        <v>0</v>
      </c>
      <c r="K118" s="12">
        <v>0</v>
      </c>
    </row>
    <row r="119" spans="1:11" ht="15.75" customHeight="1" x14ac:dyDescent="0.25">
      <c r="A119" s="69" t="s">
        <v>199</v>
      </c>
      <c r="B119" s="70"/>
      <c r="C119" s="23" t="s">
        <v>200</v>
      </c>
      <c r="D119" s="14">
        <v>0</v>
      </c>
      <c r="E119" s="14">
        <v>0</v>
      </c>
      <c r="F119" s="14">
        <v>0</v>
      </c>
      <c r="G119" s="14">
        <f t="shared" ref="G119:K119" si="13">SUM(G120:G123)</f>
        <v>0</v>
      </c>
      <c r="H119" s="14">
        <f t="shared" si="13"/>
        <v>0</v>
      </c>
      <c r="I119" s="14">
        <v>0</v>
      </c>
      <c r="J119" s="14">
        <f t="shared" si="13"/>
        <v>0</v>
      </c>
      <c r="K119" s="14">
        <f t="shared" si="13"/>
        <v>0</v>
      </c>
    </row>
    <row r="120" spans="1:11" ht="15.75" customHeight="1" x14ac:dyDescent="0.25">
      <c r="A120" s="67" t="s">
        <v>201</v>
      </c>
      <c r="B120" s="68"/>
      <c r="C120" s="15" t="s">
        <v>202</v>
      </c>
      <c r="D120" s="11"/>
      <c r="E120" s="11">
        <v>0</v>
      </c>
      <c r="F120" s="11">
        <v>0</v>
      </c>
      <c r="G120" s="11">
        <v>0</v>
      </c>
      <c r="H120" s="11">
        <v>0</v>
      </c>
      <c r="I120" s="11"/>
      <c r="J120" s="11">
        <v>0</v>
      </c>
      <c r="K120" s="12">
        <v>0</v>
      </c>
    </row>
    <row r="121" spans="1:11" ht="15.75" x14ac:dyDescent="0.25">
      <c r="A121" s="67" t="s">
        <v>203</v>
      </c>
      <c r="B121" s="68"/>
      <c r="C121" s="15" t="s">
        <v>204</v>
      </c>
      <c r="D121" s="11"/>
      <c r="E121" s="11">
        <v>0</v>
      </c>
      <c r="F121" s="11">
        <v>0</v>
      </c>
      <c r="G121" s="11">
        <v>0</v>
      </c>
      <c r="H121" s="11">
        <v>0</v>
      </c>
      <c r="I121" s="11"/>
      <c r="J121" s="11">
        <v>0</v>
      </c>
      <c r="K121" s="12">
        <v>0</v>
      </c>
    </row>
    <row r="122" spans="1:11" ht="15.75" customHeight="1" x14ac:dyDescent="0.25">
      <c r="A122" s="67" t="s">
        <v>205</v>
      </c>
      <c r="B122" s="68"/>
      <c r="C122" s="15" t="s">
        <v>206</v>
      </c>
      <c r="D122" s="11"/>
      <c r="E122" s="11">
        <v>0</v>
      </c>
      <c r="F122" s="11">
        <v>0</v>
      </c>
      <c r="G122" s="11">
        <v>0</v>
      </c>
      <c r="H122" s="11">
        <v>0</v>
      </c>
      <c r="I122" s="11"/>
      <c r="J122" s="11">
        <v>0</v>
      </c>
      <c r="K122" s="12">
        <v>0</v>
      </c>
    </row>
    <row r="123" spans="1:11" ht="15.75" x14ac:dyDescent="0.25">
      <c r="A123" s="67" t="s">
        <v>207</v>
      </c>
      <c r="B123" s="68"/>
      <c r="C123" s="15" t="s">
        <v>208</v>
      </c>
      <c r="D123" s="11"/>
      <c r="E123" s="11">
        <v>0</v>
      </c>
      <c r="F123" s="11">
        <v>0</v>
      </c>
      <c r="G123" s="11">
        <v>0</v>
      </c>
      <c r="H123" s="11">
        <v>0</v>
      </c>
      <c r="I123" s="11"/>
      <c r="J123" s="11">
        <v>0</v>
      </c>
      <c r="K123" s="12">
        <v>0</v>
      </c>
    </row>
    <row r="124" spans="1:11" ht="15.75" customHeight="1" x14ac:dyDescent="0.25">
      <c r="A124" s="69" t="s">
        <v>209</v>
      </c>
      <c r="B124" s="70"/>
      <c r="C124" s="23" t="s">
        <v>210</v>
      </c>
      <c r="D124" s="14">
        <v>93.541348836998623</v>
      </c>
      <c r="E124" s="14">
        <v>68.067601999999667</v>
      </c>
      <c r="F124" s="14">
        <v>68.067601999999667</v>
      </c>
      <c r="G124" s="14">
        <f>G110+G111+G113+G115-G112-G114-G119</f>
        <v>70.018333333332521</v>
      </c>
      <c r="H124" s="14">
        <f t="shared" ref="H124:K124" si="14">H110+H111+H113+H115-H112-H114-H119</f>
        <v>1.6599999999999682</v>
      </c>
      <c r="I124" s="14">
        <f t="shared" si="14"/>
        <v>19.905000000000086</v>
      </c>
      <c r="J124" s="14">
        <f t="shared" si="14"/>
        <v>20.493333333333226</v>
      </c>
      <c r="K124" s="14">
        <f t="shared" si="14"/>
        <v>28.159999999999968</v>
      </c>
    </row>
    <row r="125" spans="1:11" ht="15.75" customHeight="1" x14ac:dyDescent="0.25">
      <c r="A125" s="69" t="s">
        <v>211</v>
      </c>
      <c r="B125" s="70"/>
      <c r="C125" s="23" t="s">
        <v>212</v>
      </c>
      <c r="D125" s="11">
        <v>16.83744279065975</v>
      </c>
      <c r="E125" s="11">
        <v>12.25216835999994</v>
      </c>
      <c r="F125" s="11">
        <v>12.25216835999994</v>
      </c>
      <c r="G125" s="11">
        <f>G124*18%</f>
        <v>12.603299999999853</v>
      </c>
      <c r="H125" s="11">
        <f>H124*18%</f>
        <v>0.29879999999999424</v>
      </c>
      <c r="I125" s="11">
        <f>I124*18%</f>
        <v>3.5829000000000155</v>
      </c>
      <c r="J125" s="11">
        <f>J124*18%</f>
        <v>3.6887999999999805</v>
      </c>
      <c r="K125" s="12">
        <f>K124*18%</f>
        <v>5.0687999999999942</v>
      </c>
    </row>
    <row r="126" spans="1:11" ht="15.75" customHeight="1" x14ac:dyDescent="0.25">
      <c r="A126" s="69" t="s">
        <v>213</v>
      </c>
      <c r="B126" s="70"/>
      <c r="C126" s="23" t="s">
        <v>214</v>
      </c>
      <c r="D126" s="11"/>
      <c r="E126" s="11">
        <v>0</v>
      </c>
      <c r="F126" s="11">
        <v>0</v>
      </c>
      <c r="G126" s="11">
        <v>0</v>
      </c>
      <c r="H126" s="11">
        <v>0</v>
      </c>
      <c r="I126" s="11"/>
      <c r="J126" s="11">
        <v>0</v>
      </c>
      <c r="K126" s="12">
        <v>0</v>
      </c>
    </row>
    <row r="127" spans="1:11" ht="15.75" x14ac:dyDescent="0.25">
      <c r="A127" s="67" t="s">
        <v>215</v>
      </c>
      <c r="B127" s="68"/>
      <c r="C127" s="15" t="s">
        <v>216</v>
      </c>
      <c r="D127" s="11"/>
      <c r="E127" s="11">
        <v>0</v>
      </c>
      <c r="F127" s="11">
        <v>0</v>
      </c>
      <c r="G127" s="11">
        <v>0</v>
      </c>
      <c r="H127" s="11">
        <v>0</v>
      </c>
      <c r="I127" s="11"/>
      <c r="J127" s="11">
        <v>0</v>
      </c>
      <c r="K127" s="12">
        <v>0</v>
      </c>
    </row>
    <row r="128" spans="1:11" ht="15.75" x14ac:dyDescent="0.25">
      <c r="A128" s="67" t="s">
        <v>217</v>
      </c>
      <c r="B128" s="68"/>
      <c r="C128" s="15" t="s">
        <v>218</v>
      </c>
      <c r="D128" s="11"/>
      <c r="E128" s="11">
        <v>0</v>
      </c>
      <c r="F128" s="11">
        <v>0</v>
      </c>
      <c r="G128" s="11">
        <v>0</v>
      </c>
      <c r="H128" s="11">
        <v>0</v>
      </c>
      <c r="I128" s="11"/>
      <c r="J128" s="11">
        <v>0</v>
      </c>
      <c r="K128" s="11">
        <v>0</v>
      </c>
    </row>
    <row r="129" spans="1:11" ht="15.75" x14ac:dyDescent="0.25">
      <c r="A129" s="69" t="s">
        <v>219</v>
      </c>
      <c r="B129" s="70"/>
      <c r="C129" s="23" t="s">
        <v>220</v>
      </c>
      <c r="D129" s="11"/>
      <c r="E129" s="11">
        <v>0</v>
      </c>
      <c r="F129" s="11">
        <v>0</v>
      </c>
      <c r="G129" s="11">
        <v>0</v>
      </c>
      <c r="H129" s="11">
        <v>0</v>
      </c>
      <c r="I129" s="11"/>
      <c r="J129" s="11">
        <v>0</v>
      </c>
      <c r="K129" s="12">
        <v>0</v>
      </c>
    </row>
    <row r="130" spans="1:11" ht="15.75" x14ac:dyDescent="0.25">
      <c r="A130" s="69" t="s">
        <v>221</v>
      </c>
      <c r="B130" s="70"/>
      <c r="C130" s="23" t="s">
        <v>222</v>
      </c>
      <c r="D130" s="11"/>
      <c r="E130" s="11">
        <v>0</v>
      </c>
      <c r="F130" s="11">
        <v>0</v>
      </c>
      <c r="G130" s="11">
        <v>0</v>
      </c>
      <c r="H130" s="11">
        <v>0</v>
      </c>
      <c r="I130" s="11"/>
      <c r="J130" s="11">
        <v>0</v>
      </c>
      <c r="K130" s="12">
        <v>0</v>
      </c>
    </row>
    <row r="131" spans="1:11" ht="15.75" customHeight="1" x14ac:dyDescent="0.25">
      <c r="A131" s="69" t="s">
        <v>223</v>
      </c>
      <c r="B131" s="70"/>
      <c r="C131" s="23" t="s">
        <v>224</v>
      </c>
      <c r="D131" s="11"/>
      <c r="E131" s="11">
        <v>0</v>
      </c>
      <c r="F131" s="11">
        <v>0</v>
      </c>
      <c r="G131" s="11">
        <v>0</v>
      </c>
      <c r="H131" s="11">
        <v>0</v>
      </c>
      <c r="I131" s="11"/>
      <c r="J131" s="11">
        <v>0</v>
      </c>
      <c r="K131" s="12">
        <v>0</v>
      </c>
    </row>
    <row r="132" spans="1:11" ht="15.75" customHeight="1" x14ac:dyDescent="0.25">
      <c r="A132" s="69" t="s">
        <v>225</v>
      </c>
      <c r="B132" s="70"/>
      <c r="C132" s="23" t="s">
        <v>226</v>
      </c>
      <c r="D132" s="14">
        <v>76.703906046338872</v>
      </c>
      <c r="E132" s="14">
        <v>55.815433639999725</v>
      </c>
      <c r="F132" s="14">
        <v>55.815433639999725</v>
      </c>
      <c r="G132" s="14">
        <f t="shared" ref="G132:K132" si="15">G124+G127+G129-G125-G128-G130-G131</f>
        <v>57.415033333332666</v>
      </c>
      <c r="H132" s="14">
        <f t="shared" si="15"/>
        <v>1.361199999999974</v>
      </c>
      <c r="I132" s="14">
        <f t="shared" si="15"/>
        <v>16.32210000000007</v>
      </c>
      <c r="J132" s="14">
        <f t="shared" si="15"/>
        <v>16.804533333333247</v>
      </c>
      <c r="K132" s="14">
        <f t="shared" si="15"/>
        <v>23.091199999999972</v>
      </c>
    </row>
    <row r="133" spans="1:11" ht="15.75" x14ac:dyDescent="0.25">
      <c r="A133" s="67" t="s">
        <v>227</v>
      </c>
      <c r="B133" s="68"/>
      <c r="C133" s="15" t="s">
        <v>228</v>
      </c>
      <c r="D133" s="11">
        <v>76.703906046338872</v>
      </c>
      <c r="E133" s="11">
        <v>55.815433639999725</v>
      </c>
      <c r="F133" s="11">
        <v>55.815433639999725</v>
      </c>
      <c r="G133" s="11">
        <f t="shared" ref="G133:K133" si="16">IF(G132&gt;=0,G132,0)</f>
        <v>57.415033333332666</v>
      </c>
      <c r="H133" s="11">
        <f t="shared" si="16"/>
        <v>1.361199999999974</v>
      </c>
      <c r="I133" s="11">
        <f t="shared" si="16"/>
        <v>16.32210000000007</v>
      </c>
      <c r="J133" s="11">
        <f t="shared" si="16"/>
        <v>16.804533333333247</v>
      </c>
      <c r="K133" s="11">
        <f t="shared" si="16"/>
        <v>23.091199999999972</v>
      </c>
    </row>
    <row r="134" spans="1:11" ht="15.75" x14ac:dyDescent="0.25">
      <c r="A134" s="67" t="s">
        <v>229</v>
      </c>
      <c r="B134" s="68"/>
      <c r="C134" s="15" t="s">
        <v>230</v>
      </c>
      <c r="D134" s="11">
        <v>0</v>
      </c>
      <c r="E134" s="11">
        <v>0</v>
      </c>
      <c r="F134" s="11">
        <v>0</v>
      </c>
      <c r="G134" s="11">
        <f t="shared" ref="G134:K134" si="17">IF(G132&lt;0,G132,0)</f>
        <v>0</v>
      </c>
      <c r="H134" s="11">
        <f t="shared" si="17"/>
        <v>0</v>
      </c>
      <c r="I134" s="11">
        <f t="shared" si="17"/>
        <v>0</v>
      </c>
      <c r="J134" s="11">
        <f t="shared" si="17"/>
        <v>0</v>
      </c>
      <c r="K134" s="11">
        <f t="shared" si="17"/>
        <v>0</v>
      </c>
    </row>
    <row r="135" spans="1:11" ht="15.75" x14ac:dyDescent="0.25">
      <c r="A135" s="69" t="s">
        <v>231</v>
      </c>
      <c r="B135" s="70"/>
      <c r="C135" s="6">
        <v>28</v>
      </c>
      <c r="D135" s="14">
        <v>14379.125029999999</v>
      </c>
      <c r="E135" s="14">
        <v>3451.2749999999996</v>
      </c>
      <c r="F135" s="14">
        <v>3451.2749999999996</v>
      </c>
      <c r="G135" s="14">
        <f t="shared" ref="G135:K135" si="18">G31+G87+G93+G95+G111+G113+G115+G127+G129</f>
        <v>4335.9783333333326</v>
      </c>
      <c r="H135" s="14">
        <f t="shared" si="18"/>
        <v>1050</v>
      </c>
      <c r="I135" s="14">
        <f t="shared" si="18"/>
        <v>1077.7450000000001</v>
      </c>
      <c r="J135" s="14">
        <f t="shared" si="18"/>
        <v>1083.3333333333333</v>
      </c>
      <c r="K135" s="14">
        <f t="shared" si="18"/>
        <v>1125</v>
      </c>
    </row>
    <row r="136" spans="1:11" ht="15.75" x14ac:dyDescent="0.25">
      <c r="A136" s="69" t="s">
        <v>232</v>
      </c>
      <c r="B136" s="70"/>
      <c r="C136" s="6">
        <v>29</v>
      </c>
      <c r="D136" s="14">
        <v>14302.421123953662</v>
      </c>
      <c r="E136" s="14">
        <v>3395.4595663599994</v>
      </c>
      <c r="F136" s="14">
        <v>3395.4595663599994</v>
      </c>
      <c r="G136" s="14">
        <f>G37+G48+G79+G98+G112+G114+G119+G125+G128+G130+G131</f>
        <v>4278.5632999999998</v>
      </c>
      <c r="H136" s="14">
        <f t="shared" ref="H136:K136" si="19">H37+H48+H79+H98+H112+H114+H119+H125+H128+H130+H131</f>
        <v>1048.6388000000002</v>
      </c>
      <c r="I136" s="14">
        <f>I37+I48+I79+I98+I112+I114+I119+I125+I128+I130+I131</f>
        <v>1061.4229000000003</v>
      </c>
      <c r="J136" s="14">
        <f t="shared" si="19"/>
        <v>1066.5288</v>
      </c>
      <c r="K136" s="14">
        <f t="shared" si="19"/>
        <v>1101.9088000000002</v>
      </c>
    </row>
    <row r="137" spans="1:11" ht="15.75" customHeight="1" x14ac:dyDescent="0.25">
      <c r="A137" s="60" t="s">
        <v>233</v>
      </c>
      <c r="B137" s="61"/>
      <c r="C137" s="61"/>
      <c r="D137" s="61"/>
      <c r="E137" s="61"/>
      <c r="F137" s="61"/>
      <c r="G137" s="61"/>
      <c r="H137" s="61"/>
      <c r="I137" s="61"/>
      <c r="J137" s="61"/>
      <c r="K137" s="62"/>
    </row>
    <row r="138" spans="1:11" ht="15.75" customHeight="1" x14ac:dyDescent="0.25">
      <c r="A138" s="58" t="s">
        <v>234</v>
      </c>
      <c r="B138" s="59"/>
      <c r="C138" s="6">
        <v>30</v>
      </c>
      <c r="D138" s="11">
        <v>38.351953023169436</v>
      </c>
      <c r="E138" s="11">
        <v>27.907716819999862</v>
      </c>
      <c r="F138" s="11">
        <v>27.907716819999862</v>
      </c>
      <c r="G138" s="11">
        <f>G133/2</f>
        <v>28.707516666666333</v>
      </c>
      <c r="H138" s="11">
        <f t="shared" ref="H138:K139" si="20">H132/2</f>
        <v>0.68059999999998699</v>
      </c>
      <c r="I138" s="11">
        <f t="shared" si="20"/>
        <v>8.161050000000035</v>
      </c>
      <c r="J138" s="11">
        <f t="shared" si="20"/>
        <v>8.4022666666666233</v>
      </c>
      <c r="K138" s="12">
        <f t="shared" si="20"/>
        <v>11.545599999999986</v>
      </c>
    </row>
    <row r="139" spans="1:11" ht="15.75" customHeight="1" x14ac:dyDescent="0.25">
      <c r="A139" s="56" t="s">
        <v>235</v>
      </c>
      <c r="B139" s="57"/>
      <c r="C139" s="15" t="s">
        <v>236</v>
      </c>
      <c r="D139" s="11">
        <v>38.351953023169436</v>
      </c>
      <c r="E139" s="11">
        <v>27.907716819999862</v>
      </c>
      <c r="F139" s="11">
        <v>27.907716819999862</v>
      </c>
      <c r="G139" s="11">
        <f>G133/2</f>
        <v>28.707516666666333</v>
      </c>
      <c r="H139" s="11">
        <f t="shared" si="20"/>
        <v>0.68059999999998699</v>
      </c>
      <c r="I139" s="11">
        <f>I133/2</f>
        <v>8.161050000000035</v>
      </c>
      <c r="J139" s="11">
        <f>J133/2</f>
        <v>8.4022666666666233</v>
      </c>
      <c r="K139" s="12">
        <f t="shared" si="20"/>
        <v>11.545599999999986</v>
      </c>
    </row>
    <row r="140" spans="1:11" ht="15.75" customHeight="1" x14ac:dyDescent="0.25">
      <c r="A140" s="58" t="s">
        <v>237</v>
      </c>
      <c r="B140" s="59"/>
      <c r="C140" s="6">
        <v>31</v>
      </c>
      <c r="D140" s="14">
        <v>763.4</v>
      </c>
      <c r="E140" s="14">
        <v>787.57492257800004</v>
      </c>
      <c r="F140" s="14">
        <v>787.57492257800004</v>
      </c>
      <c r="G140" s="14">
        <f>F140+F138</f>
        <v>815.48263939799995</v>
      </c>
      <c r="H140" s="14">
        <f>G140+G138</f>
        <v>844.19015606466633</v>
      </c>
      <c r="I140" s="14">
        <f>H140+H138</f>
        <v>844.87075606466635</v>
      </c>
      <c r="J140" s="14">
        <f>I140+I138</f>
        <v>853.0318060646664</v>
      </c>
      <c r="K140" s="14">
        <f>J140+J138</f>
        <v>861.434072731333</v>
      </c>
    </row>
    <row r="141" spans="1:11" ht="15.75" customHeight="1" x14ac:dyDescent="0.25">
      <c r="A141" s="58" t="s">
        <v>238</v>
      </c>
      <c r="B141" s="59"/>
      <c r="C141" s="6">
        <v>32</v>
      </c>
      <c r="D141" s="14">
        <v>0</v>
      </c>
      <c r="E141" s="14">
        <v>0</v>
      </c>
      <c r="F141" s="14">
        <v>0</v>
      </c>
      <c r="G141" s="14">
        <f t="shared" ref="G141:K141" si="21">SUM(G142:G145)</f>
        <v>0</v>
      </c>
      <c r="H141" s="14">
        <f t="shared" si="21"/>
        <v>0</v>
      </c>
      <c r="I141" s="14">
        <v>0</v>
      </c>
      <c r="J141" s="14">
        <f t="shared" si="21"/>
        <v>0</v>
      </c>
      <c r="K141" s="14">
        <f t="shared" si="21"/>
        <v>0</v>
      </c>
    </row>
    <row r="142" spans="1:11" ht="15.75" x14ac:dyDescent="0.25">
      <c r="A142" s="56" t="s">
        <v>239</v>
      </c>
      <c r="B142" s="57"/>
      <c r="C142" s="25" t="s">
        <v>240</v>
      </c>
      <c r="D142" s="11"/>
      <c r="E142" s="11">
        <v>0</v>
      </c>
      <c r="F142" s="11">
        <v>0</v>
      </c>
      <c r="G142" s="11">
        <v>0</v>
      </c>
      <c r="H142" s="11">
        <v>0</v>
      </c>
      <c r="I142" s="11"/>
      <c r="J142" s="11">
        <v>0</v>
      </c>
      <c r="K142" s="12">
        <v>0</v>
      </c>
    </row>
    <row r="143" spans="1:11" ht="15.75" customHeight="1" x14ac:dyDescent="0.25">
      <c r="A143" s="56" t="s">
        <v>241</v>
      </c>
      <c r="B143" s="57"/>
      <c r="C143" s="25" t="s">
        <v>242</v>
      </c>
      <c r="D143" s="11"/>
      <c r="E143" s="11">
        <v>0</v>
      </c>
      <c r="F143" s="11">
        <v>0</v>
      </c>
      <c r="G143" s="11">
        <v>0</v>
      </c>
      <c r="H143" s="11">
        <v>0</v>
      </c>
      <c r="I143" s="11"/>
      <c r="J143" s="11">
        <v>0</v>
      </c>
      <c r="K143" s="12">
        <v>0</v>
      </c>
    </row>
    <row r="144" spans="1:11" ht="15.75" x14ac:dyDescent="0.25">
      <c r="A144" s="56" t="s">
        <v>243</v>
      </c>
      <c r="B144" s="57"/>
      <c r="C144" s="25" t="s">
        <v>244</v>
      </c>
      <c r="D144" s="11"/>
      <c r="E144" s="11">
        <v>0</v>
      </c>
      <c r="F144" s="11">
        <v>0</v>
      </c>
      <c r="G144" s="11">
        <v>0</v>
      </c>
      <c r="H144" s="11">
        <v>0</v>
      </c>
      <c r="I144" s="11"/>
      <c r="J144" s="11">
        <v>0</v>
      </c>
      <c r="K144" s="12">
        <v>0</v>
      </c>
    </row>
    <row r="145" spans="1:11" ht="15.75" x14ac:dyDescent="0.25">
      <c r="A145" s="56" t="s">
        <v>245</v>
      </c>
      <c r="B145" s="57"/>
      <c r="C145" s="25" t="s">
        <v>246</v>
      </c>
      <c r="D145" s="11"/>
      <c r="E145" s="11">
        <v>0</v>
      </c>
      <c r="F145" s="11">
        <v>0</v>
      </c>
      <c r="G145" s="11">
        <v>0</v>
      </c>
      <c r="H145" s="11">
        <v>0</v>
      </c>
      <c r="I145" s="11"/>
      <c r="J145" s="11">
        <v>0</v>
      </c>
      <c r="K145" s="12">
        <v>0</v>
      </c>
    </row>
    <row r="146" spans="1:11" ht="15.75" customHeight="1" x14ac:dyDescent="0.25">
      <c r="A146" s="58" t="s">
        <v>247</v>
      </c>
      <c r="B146" s="59"/>
      <c r="C146" s="6">
        <v>33</v>
      </c>
      <c r="D146" s="14">
        <v>801.8</v>
      </c>
      <c r="E146" s="14">
        <v>815.38263939799981</v>
      </c>
      <c r="F146" s="14">
        <v>815.38263939799981</v>
      </c>
      <c r="G146" s="14">
        <f>G140+G132-G138-G141-0.1</f>
        <v>844.09015606466619</v>
      </c>
      <c r="H146" s="14">
        <f>H140+H132-H138-H141</f>
        <v>844.87075606466624</v>
      </c>
      <c r="I146" s="14">
        <v>384.9</v>
      </c>
      <c r="J146" s="14">
        <f>J140+J132-J138-J141</f>
        <v>861.434072731333</v>
      </c>
      <c r="K146" s="14">
        <f>K140+K132-K138-K141</f>
        <v>872.97967273133293</v>
      </c>
    </row>
    <row r="147" spans="1:11" ht="15.75" customHeight="1" x14ac:dyDescent="0.25">
      <c r="A147" s="60" t="s">
        <v>248</v>
      </c>
      <c r="B147" s="61"/>
      <c r="C147" s="61"/>
      <c r="D147" s="61"/>
      <c r="E147" s="61"/>
      <c r="F147" s="61"/>
      <c r="G147" s="61"/>
      <c r="H147" s="61"/>
      <c r="I147" s="61"/>
      <c r="J147" s="61"/>
      <c r="K147" s="62"/>
    </row>
    <row r="148" spans="1:11" ht="15.75" customHeight="1" x14ac:dyDescent="0.25">
      <c r="A148" s="58" t="s">
        <v>249</v>
      </c>
      <c r="B148" s="59"/>
      <c r="C148" s="6">
        <v>34</v>
      </c>
      <c r="D148" s="14">
        <v>1351.3</v>
      </c>
      <c r="E148" s="14">
        <v>641.5</v>
      </c>
      <c r="F148" s="14">
        <v>641.5</v>
      </c>
      <c r="G148" s="14">
        <f t="shared" ref="G148:K148" si="22">SUM(G149:G154)</f>
        <v>813.92166666666662</v>
      </c>
      <c r="H148" s="14">
        <f t="shared" si="22"/>
        <v>210</v>
      </c>
      <c r="I148" s="14">
        <v>113.5</v>
      </c>
      <c r="J148" s="14">
        <f t="shared" si="22"/>
        <v>216.66666666666666</v>
      </c>
      <c r="K148" s="14">
        <f t="shared" si="22"/>
        <v>225</v>
      </c>
    </row>
    <row r="149" spans="1:11" ht="15.75" x14ac:dyDescent="0.25">
      <c r="A149" s="56" t="s">
        <v>250</v>
      </c>
      <c r="B149" s="57"/>
      <c r="C149" s="25" t="s">
        <v>251</v>
      </c>
      <c r="D149" s="11"/>
      <c r="E149" s="11">
        <v>0</v>
      </c>
      <c r="F149" s="11">
        <v>0</v>
      </c>
      <c r="G149" s="11">
        <v>0</v>
      </c>
      <c r="H149" s="11">
        <v>0</v>
      </c>
      <c r="I149" s="11">
        <v>0</v>
      </c>
      <c r="J149" s="11">
        <v>0</v>
      </c>
      <c r="K149" s="12">
        <v>0</v>
      </c>
    </row>
    <row r="150" spans="1:11" ht="15.75" customHeight="1" x14ac:dyDescent="0.25">
      <c r="A150" s="56" t="s">
        <v>252</v>
      </c>
      <c r="B150" s="57"/>
      <c r="C150" s="25" t="s">
        <v>253</v>
      </c>
      <c r="D150" s="11">
        <v>1351.3</v>
      </c>
      <c r="E150" s="11">
        <v>641.5</v>
      </c>
      <c r="F150" s="11">
        <v>641.5</v>
      </c>
      <c r="G150" s="11">
        <f>H150+I150+J150+K150</f>
        <v>813.92166666666662</v>
      </c>
      <c r="H150" s="11">
        <f>H28</f>
        <v>210</v>
      </c>
      <c r="I150" s="11">
        <f>I28</f>
        <v>162.25499999999997</v>
      </c>
      <c r="J150" s="11">
        <f>J28</f>
        <v>216.66666666666666</v>
      </c>
      <c r="K150" s="12">
        <f>K28</f>
        <v>225</v>
      </c>
    </row>
    <row r="151" spans="1:11" ht="15.75" customHeight="1" x14ac:dyDescent="0.25">
      <c r="A151" s="56" t="s">
        <v>254</v>
      </c>
      <c r="B151" s="57"/>
      <c r="C151" s="25" t="s">
        <v>255</v>
      </c>
      <c r="D151" s="26"/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6">
        <v>0</v>
      </c>
      <c r="K151" s="26">
        <v>0</v>
      </c>
    </row>
    <row r="152" spans="1:11" ht="15.75" x14ac:dyDescent="0.25">
      <c r="A152" s="56" t="s">
        <v>256</v>
      </c>
      <c r="B152" s="57"/>
      <c r="C152" s="25" t="s">
        <v>257</v>
      </c>
      <c r="D152" s="11"/>
      <c r="E152" s="11">
        <v>0</v>
      </c>
      <c r="F152" s="11">
        <v>0</v>
      </c>
      <c r="G152" s="11">
        <v>0</v>
      </c>
      <c r="H152" s="11">
        <v>0</v>
      </c>
      <c r="I152" s="11">
        <v>0</v>
      </c>
      <c r="J152" s="11">
        <v>0</v>
      </c>
      <c r="K152" s="12">
        <v>0</v>
      </c>
    </row>
    <row r="153" spans="1:11" ht="15.75" x14ac:dyDescent="0.25">
      <c r="A153" s="56" t="s">
        <v>258</v>
      </c>
      <c r="B153" s="57"/>
      <c r="C153" s="25" t="s">
        <v>259</v>
      </c>
      <c r="D153" s="11"/>
      <c r="E153" s="11">
        <v>0</v>
      </c>
      <c r="F153" s="11">
        <v>0</v>
      </c>
      <c r="G153" s="11">
        <v>0</v>
      </c>
      <c r="H153" s="11">
        <v>0</v>
      </c>
      <c r="I153" s="11">
        <v>0</v>
      </c>
      <c r="J153" s="11">
        <v>0</v>
      </c>
      <c r="K153" s="12">
        <v>0</v>
      </c>
    </row>
    <row r="154" spans="1:11" ht="15.75" x14ac:dyDescent="0.25">
      <c r="A154" s="56" t="s">
        <v>260</v>
      </c>
      <c r="B154" s="57"/>
      <c r="C154" s="25" t="s">
        <v>261</v>
      </c>
      <c r="D154" s="27"/>
      <c r="E154" s="27">
        <v>0</v>
      </c>
      <c r="F154" s="27">
        <v>0</v>
      </c>
      <c r="G154" s="27">
        <v>0</v>
      </c>
      <c r="H154" s="27">
        <v>0</v>
      </c>
      <c r="I154" s="27">
        <v>0</v>
      </c>
      <c r="J154" s="11">
        <v>0</v>
      </c>
      <c r="K154" s="12">
        <v>0</v>
      </c>
    </row>
    <row r="155" spans="1:11" ht="15.75" customHeight="1" x14ac:dyDescent="0.25">
      <c r="A155" s="58" t="s">
        <v>262</v>
      </c>
      <c r="B155" s="59"/>
      <c r="C155" s="6">
        <v>35</v>
      </c>
      <c r="D155" s="14">
        <v>1074</v>
      </c>
      <c r="E155" s="14">
        <v>483.87611717999971</v>
      </c>
      <c r="F155" s="14">
        <v>483.87611717999971</v>
      </c>
      <c r="G155" s="14">
        <f t="shared" ref="G155:K155" si="23">SUM(G156:G158)</f>
        <v>582.86881666666648</v>
      </c>
      <c r="H155" s="14">
        <f t="shared" si="23"/>
        <v>136.33939999999998</v>
      </c>
      <c r="I155" s="14">
        <v>302.89999999999998</v>
      </c>
      <c r="J155" s="14">
        <f t="shared" si="23"/>
        <v>147.45106666666661</v>
      </c>
      <c r="K155" s="14">
        <f t="shared" si="23"/>
        <v>151.97439999999995</v>
      </c>
    </row>
    <row r="156" spans="1:11" ht="15.75" customHeight="1" x14ac:dyDescent="0.25">
      <c r="A156" s="56" t="s">
        <v>263</v>
      </c>
      <c r="B156" s="57"/>
      <c r="C156" s="25" t="s">
        <v>264</v>
      </c>
      <c r="D156" s="11">
        <v>907</v>
      </c>
      <c r="E156" s="11">
        <v>443.67523199999999</v>
      </c>
      <c r="F156" s="11">
        <v>443.67523199999999</v>
      </c>
      <c r="G156" s="11">
        <f>H156+I156+J156+K156</f>
        <v>541.43999999999994</v>
      </c>
      <c r="H156" s="11">
        <f t="shared" ref="H156:I156" si="24">(H57+H42)*18%</f>
        <v>135.35999999999999</v>
      </c>
      <c r="I156" s="11">
        <f t="shared" si="24"/>
        <v>135.35999999999999</v>
      </c>
      <c r="J156" s="11">
        <f>(J57+J42)*18%</f>
        <v>135.35999999999999</v>
      </c>
      <c r="K156" s="12">
        <f>(K57+K42)*18%</f>
        <v>135.35999999999999</v>
      </c>
    </row>
    <row r="157" spans="1:11" ht="15.75" x14ac:dyDescent="0.25">
      <c r="A157" s="56" t="s">
        <v>265</v>
      </c>
      <c r="B157" s="57"/>
      <c r="C157" s="25" t="s">
        <v>266</v>
      </c>
      <c r="D157" s="11">
        <v>48</v>
      </c>
      <c r="E157" s="11">
        <v>27.948716819999802</v>
      </c>
      <c r="F157" s="11">
        <v>27.948716819999802</v>
      </c>
      <c r="G157" s="11">
        <f>H157+I157+J157+K157</f>
        <v>28.789516666666632</v>
      </c>
      <c r="H157" s="11">
        <f>H139</f>
        <v>0.68059999999998699</v>
      </c>
      <c r="I157" s="11">
        <f t="shared" ref="I157" si="25">I139</f>
        <v>8.161050000000035</v>
      </c>
      <c r="J157" s="11">
        <f>J139</f>
        <v>8.4022666666666233</v>
      </c>
      <c r="K157" s="12">
        <f>K139</f>
        <v>11.545599999999986</v>
      </c>
    </row>
    <row r="158" spans="1:11" ht="15.75" x14ac:dyDescent="0.25">
      <c r="A158" s="56" t="s">
        <v>250</v>
      </c>
      <c r="B158" s="57"/>
      <c r="C158" s="25" t="s">
        <v>267</v>
      </c>
      <c r="D158" s="11">
        <v>119</v>
      </c>
      <c r="E158" s="11">
        <v>12.25216835999994</v>
      </c>
      <c r="F158" s="11">
        <v>12.25216835999994</v>
      </c>
      <c r="G158" s="11">
        <f>H158++I158+J158+K158</f>
        <v>12.639299999999984</v>
      </c>
      <c r="H158" s="11">
        <f>H125</f>
        <v>0.29879999999999424</v>
      </c>
      <c r="I158" s="11">
        <f>I125</f>
        <v>3.5829000000000155</v>
      </c>
      <c r="J158" s="11">
        <f>J125</f>
        <v>3.6887999999999805</v>
      </c>
      <c r="K158" s="12">
        <f>K125</f>
        <v>5.0687999999999942</v>
      </c>
    </row>
    <row r="159" spans="1:11" ht="15.75" customHeight="1" x14ac:dyDescent="0.25">
      <c r="A159" s="58" t="s">
        <v>268</v>
      </c>
      <c r="B159" s="59"/>
      <c r="C159" s="6">
        <v>36</v>
      </c>
      <c r="D159" s="14">
        <v>1192.3999999999999</v>
      </c>
      <c r="E159" s="14">
        <v>576.54266399999995</v>
      </c>
      <c r="F159" s="14">
        <v>576.54266399999995</v>
      </c>
      <c r="G159" s="14">
        <f t="shared" ref="G159:K159" si="26">SUM(G160:G161)</f>
        <v>706.88</v>
      </c>
      <c r="H159" s="14">
        <f t="shared" si="26"/>
        <v>176.72</v>
      </c>
      <c r="I159" s="14">
        <v>198.79999999999998</v>
      </c>
      <c r="J159" s="14">
        <f t="shared" si="26"/>
        <v>176.72</v>
      </c>
      <c r="K159" s="14">
        <f t="shared" si="26"/>
        <v>176.72</v>
      </c>
    </row>
    <row r="160" spans="1:11" ht="15.75" customHeight="1" x14ac:dyDescent="0.25">
      <c r="A160" s="56" t="s">
        <v>269</v>
      </c>
      <c r="B160" s="57"/>
      <c r="C160" s="25" t="s">
        <v>270</v>
      </c>
      <c r="D160" s="11">
        <v>1116.5999999999999</v>
      </c>
      <c r="E160" s="11">
        <v>539.56972799999994</v>
      </c>
      <c r="F160" s="11">
        <v>539.56972799999994</v>
      </c>
      <c r="G160" s="11">
        <f>H160+I160+J160+K160</f>
        <v>661.76</v>
      </c>
      <c r="H160" s="11">
        <f>H58+H43</f>
        <v>165.44</v>
      </c>
      <c r="I160" s="11">
        <f t="shared" ref="I160:K160" si="27">I58+I43</f>
        <v>165.44</v>
      </c>
      <c r="J160" s="11">
        <f t="shared" si="27"/>
        <v>165.44</v>
      </c>
      <c r="K160" s="12">
        <f t="shared" si="27"/>
        <v>165.44</v>
      </c>
    </row>
    <row r="161" spans="1:11" ht="15.75" x14ac:dyDescent="0.25">
      <c r="A161" s="56" t="s">
        <v>271</v>
      </c>
      <c r="B161" s="57"/>
      <c r="C161" s="25" t="s">
        <v>272</v>
      </c>
      <c r="D161" s="11">
        <v>75.8</v>
      </c>
      <c r="E161" s="11">
        <v>36.972935999999997</v>
      </c>
      <c r="F161" s="11">
        <v>36.972935999999997</v>
      </c>
      <c r="G161" s="11">
        <f>H161+I161+J161+K161</f>
        <v>45.12</v>
      </c>
      <c r="H161" s="11">
        <f t="shared" ref="H161:I161" si="28">(H57+H42)*1.5%</f>
        <v>11.28</v>
      </c>
      <c r="I161" s="11">
        <f t="shared" si="28"/>
        <v>11.28</v>
      </c>
      <c r="J161" s="11">
        <f>(J57+J42)*1.5%</f>
        <v>11.28</v>
      </c>
      <c r="K161" s="11">
        <f>(K57+K42)*1.5%</f>
        <v>11.28</v>
      </c>
    </row>
    <row r="162" spans="1:11" ht="15.75" customHeight="1" x14ac:dyDescent="0.25">
      <c r="A162" s="58" t="s">
        <v>273</v>
      </c>
      <c r="B162" s="59"/>
      <c r="C162" s="6">
        <v>37</v>
      </c>
      <c r="D162" s="14">
        <v>0</v>
      </c>
      <c r="E162" s="14">
        <v>0</v>
      </c>
      <c r="F162" s="14">
        <v>0</v>
      </c>
      <c r="G162" s="14">
        <f t="shared" ref="G162:K162" si="29">G163+G166</f>
        <v>0</v>
      </c>
      <c r="H162" s="14">
        <f t="shared" si="29"/>
        <v>0</v>
      </c>
      <c r="I162" s="14">
        <v>0</v>
      </c>
      <c r="J162" s="14">
        <f t="shared" si="29"/>
        <v>0</v>
      </c>
      <c r="K162" s="14">
        <f t="shared" si="29"/>
        <v>0</v>
      </c>
    </row>
    <row r="163" spans="1:11" ht="15.75" customHeight="1" x14ac:dyDescent="0.25">
      <c r="A163" s="63" t="s">
        <v>274</v>
      </c>
      <c r="B163" s="64"/>
      <c r="C163" s="28" t="s">
        <v>275</v>
      </c>
      <c r="D163" s="27">
        <v>0</v>
      </c>
      <c r="E163" s="27">
        <v>0</v>
      </c>
      <c r="F163" s="27">
        <v>0</v>
      </c>
      <c r="G163" s="27">
        <f t="shared" ref="G163:K163" si="30">SUM(G164:G165)</f>
        <v>0</v>
      </c>
      <c r="H163" s="27">
        <f t="shared" si="30"/>
        <v>0</v>
      </c>
      <c r="I163" s="27">
        <v>0</v>
      </c>
      <c r="J163" s="27">
        <f t="shared" si="30"/>
        <v>0</v>
      </c>
      <c r="K163" s="27">
        <f t="shared" si="30"/>
        <v>0</v>
      </c>
    </row>
    <row r="164" spans="1:11" ht="15.75" x14ac:dyDescent="0.25">
      <c r="A164" s="56" t="s">
        <v>276</v>
      </c>
      <c r="B164" s="57"/>
      <c r="C164" s="25" t="s">
        <v>277</v>
      </c>
      <c r="D164" s="11"/>
      <c r="E164" s="11">
        <v>0</v>
      </c>
      <c r="F164" s="11">
        <v>0</v>
      </c>
      <c r="G164" s="11">
        <v>0</v>
      </c>
      <c r="H164" s="11">
        <v>0</v>
      </c>
      <c r="I164" s="11"/>
      <c r="J164" s="11">
        <v>0</v>
      </c>
      <c r="K164" s="12">
        <v>0</v>
      </c>
    </row>
    <row r="165" spans="1:11" ht="15.75" x14ac:dyDescent="0.25">
      <c r="A165" s="56" t="s">
        <v>278</v>
      </c>
      <c r="B165" s="57"/>
      <c r="C165" s="25" t="s">
        <v>279</v>
      </c>
      <c r="D165" s="11"/>
      <c r="E165" s="11">
        <v>0</v>
      </c>
      <c r="F165" s="11">
        <v>0</v>
      </c>
      <c r="G165" s="11">
        <v>0</v>
      </c>
      <c r="H165" s="11">
        <v>0</v>
      </c>
      <c r="I165" s="11"/>
      <c r="J165" s="11">
        <v>0</v>
      </c>
      <c r="K165" s="12">
        <v>0</v>
      </c>
    </row>
    <row r="166" spans="1:11" ht="15.75" customHeight="1" x14ac:dyDescent="0.25">
      <c r="A166" s="63" t="s">
        <v>280</v>
      </c>
      <c r="B166" s="64"/>
      <c r="C166" s="28" t="s">
        <v>281</v>
      </c>
      <c r="D166" s="27">
        <v>0</v>
      </c>
      <c r="E166" s="27">
        <v>0</v>
      </c>
      <c r="F166" s="27">
        <v>0</v>
      </c>
      <c r="G166" s="27">
        <f t="shared" ref="G166:K166" si="31">SUM(G167:G168)</f>
        <v>0</v>
      </c>
      <c r="H166" s="27">
        <f t="shared" si="31"/>
        <v>0</v>
      </c>
      <c r="I166" s="27">
        <v>0</v>
      </c>
      <c r="J166" s="27">
        <f t="shared" si="31"/>
        <v>0</v>
      </c>
      <c r="K166" s="27">
        <f t="shared" si="31"/>
        <v>0</v>
      </c>
    </row>
    <row r="167" spans="1:11" ht="15.75" x14ac:dyDescent="0.25">
      <c r="A167" s="56" t="s">
        <v>276</v>
      </c>
      <c r="B167" s="57"/>
      <c r="C167" s="25" t="s">
        <v>282</v>
      </c>
      <c r="D167" s="11"/>
      <c r="E167" s="11">
        <v>0</v>
      </c>
      <c r="F167" s="11">
        <v>0</v>
      </c>
      <c r="G167" s="11">
        <v>0</v>
      </c>
      <c r="H167" s="11">
        <v>0</v>
      </c>
      <c r="I167" s="11"/>
      <c r="J167" s="11">
        <v>0</v>
      </c>
      <c r="K167" s="12">
        <v>0</v>
      </c>
    </row>
    <row r="168" spans="1:11" ht="15.75" x14ac:dyDescent="0.25">
      <c r="A168" s="56" t="s">
        <v>278</v>
      </c>
      <c r="B168" s="57"/>
      <c r="C168" s="25" t="s">
        <v>283</v>
      </c>
      <c r="D168" s="11"/>
      <c r="E168" s="11">
        <v>0</v>
      </c>
      <c r="F168" s="11">
        <v>0</v>
      </c>
      <c r="G168" s="11">
        <v>0</v>
      </c>
      <c r="H168" s="11">
        <v>0</v>
      </c>
      <c r="I168" s="11"/>
      <c r="J168" s="11">
        <v>0</v>
      </c>
      <c r="K168" s="12">
        <v>0</v>
      </c>
    </row>
    <row r="169" spans="1:11" ht="15.75" x14ac:dyDescent="0.25">
      <c r="A169" s="58" t="s">
        <v>284</v>
      </c>
      <c r="B169" s="59"/>
      <c r="C169" s="6">
        <v>38</v>
      </c>
      <c r="D169" s="14">
        <v>3617.7</v>
      </c>
      <c r="E169" s="14">
        <v>1701.9187811799998</v>
      </c>
      <c r="F169" s="14">
        <v>1701.9187811799998</v>
      </c>
      <c r="G169" s="14">
        <f t="shared" ref="G169:K169" si="32">G162+G159+G155+G148</f>
        <v>2103.6704833333333</v>
      </c>
      <c r="H169" s="14">
        <f t="shared" si="32"/>
        <v>523.05939999999998</v>
      </c>
      <c r="I169" s="14">
        <v>615.19999999999993</v>
      </c>
      <c r="J169" s="14">
        <f t="shared" si="32"/>
        <v>540.83773333333329</v>
      </c>
      <c r="K169" s="14">
        <f t="shared" si="32"/>
        <v>553.69439999999997</v>
      </c>
    </row>
    <row r="170" spans="1:11" ht="15.75" hidden="1" x14ac:dyDescent="0.25">
      <c r="A170" s="29"/>
      <c r="B170" s="30"/>
      <c r="C170" s="30"/>
      <c r="D170" s="31"/>
      <c r="E170" s="31"/>
      <c r="F170" s="31"/>
      <c r="G170" s="31"/>
      <c r="H170" s="31"/>
      <c r="I170" s="31"/>
      <c r="J170" s="31"/>
      <c r="K170" s="32"/>
    </row>
    <row r="171" spans="1:11" ht="15.75" x14ac:dyDescent="0.25">
      <c r="A171" s="60" t="s">
        <v>285</v>
      </c>
      <c r="B171" s="61"/>
      <c r="C171" s="61"/>
      <c r="D171" s="61"/>
      <c r="E171" s="61"/>
      <c r="F171" s="61"/>
      <c r="G171" s="61"/>
      <c r="H171" s="61"/>
      <c r="I171" s="61"/>
      <c r="J171" s="61"/>
      <c r="K171" s="62"/>
    </row>
    <row r="172" spans="1:11" ht="15.75" customHeight="1" x14ac:dyDescent="0.25">
      <c r="A172" s="56" t="s">
        <v>286</v>
      </c>
      <c r="B172" s="57"/>
      <c r="C172" s="6">
        <v>39</v>
      </c>
      <c r="D172" s="33">
        <v>759.2</v>
      </c>
      <c r="E172" s="33">
        <v>539.56972799999994</v>
      </c>
      <c r="F172" s="33">
        <v>539.56972799999994</v>
      </c>
      <c r="G172" s="33">
        <f t="shared" ref="G172:K172" si="33">G160+G165-G168</f>
        <v>661.76</v>
      </c>
      <c r="H172" s="33">
        <v>539.6</v>
      </c>
      <c r="I172" s="33">
        <f t="shared" si="33"/>
        <v>165.44</v>
      </c>
      <c r="J172" s="33">
        <f t="shared" si="33"/>
        <v>165.44</v>
      </c>
      <c r="K172" s="33">
        <f t="shared" si="33"/>
        <v>165.44</v>
      </c>
    </row>
    <row r="173" spans="1:11" ht="15.75" customHeight="1" x14ac:dyDescent="0.25">
      <c r="A173" s="56" t="s">
        <v>287</v>
      </c>
      <c r="B173" s="57"/>
      <c r="C173" s="6">
        <v>40</v>
      </c>
      <c r="D173" s="34">
        <v>15704.7</v>
      </c>
      <c r="E173" s="34">
        <v>3451.2749999999996</v>
      </c>
      <c r="F173" s="34">
        <v>7983.2</v>
      </c>
      <c r="G173" s="34">
        <f>G31</f>
        <v>4335.9783333333326</v>
      </c>
      <c r="H173" s="34">
        <f>H31</f>
        <v>1050</v>
      </c>
      <c r="I173" s="34">
        <f t="shared" ref="I173:K173" si="34">I31</f>
        <v>1077.7450000000001</v>
      </c>
      <c r="J173" s="34">
        <f t="shared" si="34"/>
        <v>1083.3333333333333</v>
      </c>
      <c r="K173" s="34">
        <f t="shared" si="34"/>
        <v>1125</v>
      </c>
    </row>
    <row r="174" spans="1:11" ht="15.75" x14ac:dyDescent="0.25">
      <c r="A174" s="56" t="s">
        <v>288</v>
      </c>
      <c r="B174" s="57"/>
      <c r="C174" s="25" t="s">
        <v>289</v>
      </c>
      <c r="D174" s="19">
        <v>7748.1</v>
      </c>
      <c r="E174" s="19">
        <v>0</v>
      </c>
      <c r="F174" s="19">
        <v>4531.8999999999996</v>
      </c>
      <c r="G174" s="19">
        <v>0</v>
      </c>
      <c r="H174" s="19">
        <v>0</v>
      </c>
      <c r="I174" s="19"/>
      <c r="J174" s="19">
        <v>0</v>
      </c>
      <c r="K174" s="19">
        <v>0</v>
      </c>
    </row>
    <row r="175" spans="1:11" ht="15.75" customHeight="1" x14ac:dyDescent="0.25">
      <c r="A175" s="56" t="s">
        <v>290</v>
      </c>
      <c r="B175" s="57"/>
      <c r="C175" s="6">
        <v>41</v>
      </c>
      <c r="D175" s="34"/>
      <c r="E175" s="34">
        <v>0</v>
      </c>
      <c r="F175" s="34">
        <v>0</v>
      </c>
      <c r="G175" s="34">
        <v>0</v>
      </c>
      <c r="H175" s="34">
        <v>0</v>
      </c>
      <c r="I175" s="34"/>
      <c r="J175" s="34">
        <v>0</v>
      </c>
      <c r="K175" s="34">
        <v>0</v>
      </c>
    </row>
    <row r="176" spans="1:11" ht="15.75" customHeight="1" x14ac:dyDescent="0.25">
      <c r="A176" s="56" t="s">
        <v>291</v>
      </c>
      <c r="B176" s="57"/>
      <c r="C176" s="6">
        <v>42</v>
      </c>
      <c r="D176" s="34"/>
      <c r="E176" s="34">
        <v>0</v>
      </c>
      <c r="F176" s="34">
        <v>0</v>
      </c>
      <c r="G176" s="34">
        <v>0</v>
      </c>
      <c r="H176" s="34">
        <v>0</v>
      </c>
      <c r="I176" s="34"/>
      <c r="J176" s="34">
        <v>0</v>
      </c>
      <c r="K176" s="34">
        <v>0</v>
      </c>
    </row>
    <row r="177" spans="1:11" ht="15.75" customHeight="1" x14ac:dyDescent="0.25">
      <c r="A177" s="56" t="s">
        <v>292</v>
      </c>
      <c r="B177" s="57"/>
      <c r="C177" s="6">
        <v>43</v>
      </c>
      <c r="D177" s="35">
        <v>15704.7</v>
      </c>
      <c r="E177" s="35">
        <v>3451.2749999999996</v>
      </c>
      <c r="F177" s="35">
        <v>7983.2</v>
      </c>
      <c r="G177" s="35">
        <f>G173</f>
        <v>4335.9783333333326</v>
      </c>
      <c r="H177" s="35">
        <f>H173</f>
        <v>1050</v>
      </c>
      <c r="I177" s="35">
        <v>814</v>
      </c>
      <c r="J177" s="35">
        <f>J173</f>
        <v>1083.3333333333333</v>
      </c>
      <c r="K177" s="35">
        <f>K173</f>
        <v>1125</v>
      </c>
    </row>
    <row r="178" spans="1:11" ht="15.75" customHeight="1" x14ac:dyDescent="0.25">
      <c r="A178" s="56" t="s">
        <v>293</v>
      </c>
      <c r="B178" s="57"/>
      <c r="C178" s="6">
        <v>44</v>
      </c>
      <c r="D178" s="35">
        <v>7956.6</v>
      </c>
      <c r="E178" s="35">
        <v>3451.3</v>
      </c>
      <c r="F178" s="35">
        <v>3451.3</v>
      </c>
      <c r="G178" s="34">
        <f>H178+I178+J178+K178</f>
        <v>2862.2</v>
      </c>
      <c r="H178" s="34">
        <v>254.5</v>
      </c>
      <c r="I178" s="34">
        <v>814</v>
      </c>
      <c r="J178" s="34">
        <v>783.7</v>
      </c>
      <c r="K178" s="34">
        <v>1010</v>
      </c>
    </row>
    <row r="179" spans="1:11" ht="15.75" customHeight="1" x14ac:dyDescent="0.25">
      <c r="A179" s="56" t="s">
        <v>294</v>
      </c>
      <c r="B179" s="57"/>
      <c r="C179" s="25" t="s">
        <v>295</v>
      </c>
      <c r="D179" s="36">
        <v>7953.9</v>
      </c>
      <c r="E179" s="19">
        <v>4141.53</v>
      </c>
      <c r="F179" s="19">
        <v>4141.53</v>
      </c>
      <c r="G179" s="19">
        <f>H179+I179+J179+K179</f>
        <v>5150</v>
      </c>
      <c r="H179" s="19">
        <f t="shared" ref="H179:K179" si="35">H27</f>
        <v>1260</v>
      </c>
      <c r="I179" s="19">
        <f t="shared" si="35"/>
        <v>1240</v>
      </c>
      <c r="J179" s="19">
        <f t="shared" si="35"/>
        <v>1300</v>
      </c>
      <c r="K179" s="19">
        <f t="shared" si="35"/>
        <v>1350</v>
      </c>
    </row>
    <row r="180" spans="1:11" ht="15.75" customHeight="1" x14ac:dyDescent="0.25">
      <c r="A180" s="56" t="s">
        <v>296</v>
      </c>
      <c r="B180" s="57"/>
      <c r="C180" s="25" t="s">
        <v>297</v>
      </c>
      <c r="D180" s="34">
        <v>8190.8</v>
      </c>
      <c r="E180" s="34">
        <v>3395.4595663599994</v>
      </c>
      <c r="F180" s="34">
        <v>3395.4595663599994</v>
      </c>
      <c r="G180" s="34">
        <f t="shared" ref="G180:K180" si="36">SUM(G181:G182)</f>
        <v>4278.5632999999998</v>
      </c>
      <c r="H180" s="34">
        <f t="shared" si="36"/>
        <v>1048.6388000000002</v>
      </c>
      <c r="I180" s="34">
        <f>SUM(I181:I182)</f>
        <v>1061.4229000000003</v>
      </c>
      <c r="J180" s="34">
        <f t="shared" si="36"/>
        <v>1066.5288</v>
      </c>
      <c r="K180" s="34">
        <f t="shared" si="36"/>
        <v>1101.9088000000002</v>
      </c>
    </row>
    <row r="181" spans="1:11" ht="15.75" x14ac:dyDescent="0.25">
      <c r="A181" s="56" t="s">
        <v>298</v>
      </c>
      <c r="B181" s="57"/>
      <c r="C181" s="25" t="s">
        <v>299</v>
      </c>
      <c r="D181" s="34"/>
      <c r="E181" s="34">
        <v>0</v>
      </c>
      <c r="F181" s="34">
        <v>0</v>
      </c>
      <c r="G181" s="34">
        <v>0</v>
      </c>
      <c r="H181" s="34">
        <v>0</v>
      </c>
      <c r="I181" s="34"/>
      <c r="J181" s="34">
        <v>0</v>
      </c>
      <c r="K181" s="34">
        <v>0</v>
      </c>
    </row>
    <row r="182" spans="1:11" ht="15.75" x14ac:dyDescent="0.25">
      <c r="A182" s="56" t="s">
        <v>300</v>
      </c>
      <c r="B182" s="57"/>
      <c r="C182" s="25" t="s">
        <v>301</v>
      </c>
      <c r="D182" s="34">
        <v>8190.8</v>
      </c>
      <c r="E182" s="34">
        <v>3395.4595663599994</v>
      </c>
      <c r="F182" s="34">
        <v>3395.4595663599994</v>
      </c>
      <c r="G182" s="34">
        <f t="shared" ref="G182:K182" si="37">G136</f>
        <v>4278.5632999999998</v>
      </c>
      <c r="H182" s="34">
        <f t="shared" si="37"/>
        <v>1048.6388000000002</v>
      </c>
      <c r="I182" s="34">
        <f t="shared" si="37"/>
        <v>1061.4229000000003</v>
      </c>
      <c r="J182" s="34">
        <f t="shared" si="37"/>
        <v>1066.5288</v>
      </c>
      <c r="K182" s="34">
        <f t="shared" si="37"/>
        <v>1101.9088000000002</v>
      </c>
    </row>
    <row r="183" spans="1:11" ht="15.75" customHeight="1" x14ac:dyDescent="0.25">
      <c r="A183" s="56" t="s">
        <v>302</v>
      </c>
      <c r="B183" s="57"/>
      <c r="C183" s="6">
        <v>45</v>
      </c>
      <c r="D183" s="34"/>
      <c r="E183" s="34">
        <v>0</v>
      </c>
      <c r="F183" s="34">
        <v>0</v>
      </c>
      <c r="G183" s="34">
        <v>0</v>
      </c>
      <c r="H183" s="34">
        <v>0</v>
      </c>
      <c r="I183" s="34"/>
      <c r="J183" s="34">
        <v>0</v>
      </c>
      <c r="K183" s="34">
        <v>0</v>
      </c>
    </row>
    <row r="184" spans="1:11" ht="15.75" customHeight="1" x14ac:dyDescent="0.25">
      <c r="A184" s="56" t="s">
        <v>303</v>
      </c>
      <c r="B184" s="57"/>
      <c r="C184" s="6">
        <v>46</v>
      </c>
      <c r="D184" s="35">
        <v>522.30000000000018</v>
      </c>
      <c r="E184" s="35">
        <v>595.38516164000021</v>
      </c>
      <c r="F184" s="35">
        <v>595.38516164000021</v>
      </c>
      <c r="G184" s="35">
        <f>G172+G177-G180</f>
        <v>719.17503333333298</v>
      </c>
      <c r="H184" s="35">
        <f>H172+H177-H180</f>
        <v>540.96119999999974</v>
      </c>
      <c r="I184" s="35">
        <v>380.5</v>
      </c>
      <c r="J184" s="35">
        <f>J172+J177-J180</f>
        <v>182.24453333333327</v>
      </c>
      <c r="K184" s="35">
        <f>K172+K177-K180</f>
        <v>188.5311999999999</v>
      </c>
    </row>
    <row r="185" spans="1:11" ht="15.75" customHeight="1" x14ac:dyDescent="0.25">
      <c r="A185" s="37"/>
      <c r="B185" s="38"/>
      <c r="C185" s="30"/>
      <c r="D185" s="39"/>
      <c r="E185" s="39"/>
      <c r="F185" s="39"/>
      <c r="G185" s="39"/>
      <c r="H185" s="39"/>
      <c r="I185" s="39"/>
      <c r="J185" s="39"/>
      <c r="K185" s="40"/>
    </row>
    <row r="186" spans="1:11" ht="15.75" customHeight="1" x14ac:dyDescent="0.25">
      <c r="A186" s="60" t="s">
        <v>304</v>
      </c>
      <c r="B186" s="61"/>
      <c r="C186" s="61"/>
      <c r="D186" s="61"/>
      <c r="E186" s="61"/>
      <c r="F186" s="61"/>
      <c r="G186" s="61"/>
      <c r="H186" s="61"/>
      <c r="I186" s="61"/>
      <c r="J186" s="61"/>
      <c r="K186" s="62"/>
    </row>
    <row r="187" spans="1:11" ht="15.75" customHeight="1" x14ac:dyDescent="0.25">
      <c r="A187" s="56" t="s">
        <v>305</v>
      </c>
      <c r="B187" s="57"/>
      <c r="C187" s="13">
        <v>47</v>
      </c>
      <c r="D187" s="11">
        <v>190.04070000000002</v>
      </c>
      <c r="E187" s="11">
        <v>134.78433000000001</v>
      </c>
      <c r="F187" s="11">
        <v>134.78433000000001</v>
      </c>
      <c r="G187" s="11">
        <f>G188+G189</f>
        <v>233.38433000000001</v>
      </c>
      <c r="H187" s="11">
        <f t="shared" ref="H187:K187" si="38">H188+H189</f>
        <v>61</v>
      </c>
      <c r="I187" s="11">
        <f t="shared" si="38"/>
        <v>27.384329999999999</v>
      </c>
      <c r="J187" s="11">
        <f t="shared" si="38"/>
        <v>72.5</v>
      </c>
      <c r="K187" s="11">
        <f t="shared" si="38"/>
        <v>72.5</v>
      </c>
    </row>
    <row r="188" spans="1:11" ht="15.75" customHeight="1" x14ac:dyDescent="0.25">
      <c r="A188" s="65" t="s">
        <v>306</v>
      </c>
      <c r="B188" s="66"/>
      <c r="C188" s="41" t="s">
        <v>307</v>
      </c>
      <c r="D188" s="42">
        <v>54.438330000000001</v>
      </c>
      <c r="E188" s="42">
        <v>15.86</v>
      </c>
      <c r="F188" s="42">
        <v>15.86</v>
      </c>
      <c r="G188" s="42">
        <f>H188+I188+J188+K188</f>
        <v>24.560000000000002</v>
      </c>
      <c r="H188" s="42">
        <f>H38</f>
        <v>7</v>
      </c>
      <c r="I188" s="42">
        <v>1.56</v>
      </c>
      <c r="J188" s="42">
        <f>J38</f>
        <v>8</v>
      </c>
      <c r="K188" s="42">
        <f>K38</f>
        <v>8</v>
      </c>
    </row>
    <row r="189" spans="1:11" ht="15.75" customHeight="1" x14ac:dyDescent="0.25">
      <c r="A189" s="65" t="s">
        <v>308</v>
      </c>
      <c r="B189" s="66"/>
      <c r="C189" s="41" t="s">
        <v>309</v>
      </c>
      <c r="D189" s="42">
        <v>135.60237000000001</v>
      </c>
      <c r="E189" s="42">
        <v>118.92433</v>
      </c>
      <c r="F189" s="42">
        <v>118.92433</v>
      </c>
      <c r="G189" s="42">
        <f>H189+I189+J189+K189</f>
        <v>208.82433</v>
      </c>
      <c r="H189" s="42">
        <f>H39+H40+H69+H70</f>
        <v>54</v>
      </c>
      <c r="I189" s="42">
        <v>25.82433</v>
      </c>
      <c r="J189" s="42">
        <f>J39+J40+J69+J70</f>
        <v>64.5</v>
      </c>
      <c r="K189" s="42">
        <f>K39+K40+K69+K70</f>
        <v>64.5</v>
      </c>
    </row>
    <row r="190" spans="1:11" ht="15" customHeight="1" x14ac:dyDescent="0.25">
      <c r="A190" s="56" t="s">
        <v>310</v>
      </c>
      <c r="B190" s="57"/>
      <c r="C190" s="13">
        <v>48</v>
      </c>
      <c r="D190" s="11">
        <v>4856.0854800000006</v>
      </c>
      <c r="E190" s="11">
        <v>2464.8624</v>
      </c>
      <c r="F190" s="11">
        <v>2464.8624</v>
      </c>
      <c r="G190" s="11">
        <f>G57+G42</f>
        <v>3008</v>
      </c>
      <c r="H190" s="11">
        <f t="shared" ref="H190:K191" si="39">H57+H42</f>
        <v>752</v>
      </c>
      <c r="I190" s="11">
        <f t="shared" si="39"/>
        <v>752</v>
      </c>
      <c r="J190" s="11">
        <f t="shared" si="39"/>
        <v>752</v>
      </c>
      <c r="K190" s="12">
        <f t="shared" si="39"/>
        <v>752</v>
      </c>
    </row>
    <row r="191" spans="1:11" ht="15.75" customHeight="1" x14ac:dyDescent="0.25">
      <c r="A191" s="56" t="s">
        <v>311</v>
      </c>
      <c r="B191" s="57"/>
      <c r="C191" s="13">
        <v>49</v>
      </c>
      <c r="D191" s="11">
        <v>1090.645451163</v>
      </c>
      <c r="E191" s="11">
        <v>539.56972800000005</v>
      </c>
      <c r="F191" s="11">
        <v>539.56972800000005</v>
      </c>
      <c r="G191" s="11">
        <f>G58+G43</f>
        <v>661.76</v>
      </c>
      <c r="H191" s="11">
        <f t="shared" si="39"/>
        <v>165.44</v>
      </c>
      <c r="I191" s="11">
        <f t="shared" si="39"/>
        <v>165.44</v>
      </c>
      <c r="J191" s="11">
        <f t="shared" si="39"/>
        <v>165.44</v>
      </c>
      <c r="K191" s="12">
        <f>K58+K43</f>
        <v>165.44</v>
      </c>
    </row>
    <row r="192" spans="1:11" ht="15.75" x14ac:dyDescent="0.25">
      <c r="A192" s="56" t="s">
        <v>312</v>
      </c>
      <c r="B192" s="57"/>
      <c r="C192" s="13">
        <v>50</v>
      </c>
      <c r="D192" s="11">
        <v>4.5937199999999994</v>
      </c>
      <c r="E192" s="11">
        <v>4.4968599999999999</v>
      </c>
      <c r="F192" s="11">
        <v>4.4968599999999999</v>
      </c>
      <c r="G192" s="11">
        <f>H192+I192+J192+K192</f>
        <v>8</v>
      </c>
      <c r="H192" s="11">
        <f t="shared" ref="H192:I192" si="40">H59+H45</f>
        <v>2</v>
      </c>
      <c r="I192" s="11">
        <f t="shared" si="40"/>
        <v>2</v>
      </c>
      <c r="J192" s="11">
        <f>J59+J45</f>
        <v>2</v>
      </c>
      <c r="K192" s="12">
        <f>K59+K45</f>
        <v>2</v>
      </c>
    </row>
    <row r="193" spans="1:12" ht="15.75" x14ac:dyDescent="0.25">
      <c r="A193" s="56" t="s">
        <v>313</v>
      </c>
      <c r="B193" s="57"/>
      <c r="C193" s="13">
        <v>51</v>
      </c>
      <c r="D193" s="11">
        <v>8144.3</v>
      </c>
      <c r="E193" s="11">
        <v>239.5</v>
      </c>
      <c r="F193" s="11">
        <v>239.5</v>
      </c>
      <c r="G193" s="11">
        <f>H193+I193+J193+K193</f>
        <v>354.9</v>
      </c>
      <c r="H193" s="11">
        <v>67.900000000000006</v>
      </c>
      <c r="I193" s="11">
        <v>111.1</v>
      </c>
      <c r="J193" s="11">
        <v>71</v>
      </c>
      <c r="K193" s="11">
        <v>104.9</v>
      </c>
    </row>
    <row r="194" spans="1:12" ht="15.75" customHeight="1" x14ac:dyDescent="0.25">
      <c r="A194" s="58" t="s">
        <v>314</v>
      </c>
      <c r="B194" s="59"/>
      <c r="C194" s="6">
        <v>52</v>
      </c>
      <c r="D194" s="14">
        <v>14285.665351163001</v>
      </c>
      <c r="E194" s="14">
        <v>3383.2133180000001</v>
      </c>
      <c r="F194" s="14">
        <v>3383.2133180000001</v>
      </c>
      <c r="G194" s="14">
        <f>SUM(G190:G193)+G187</f>
        <v>4266.0443300000006</v>
      </c>
      <c r="H194" s="14">
        <f t="shared" ref="H194:K194" si="41">SUM(H190:H193)+H187</f>
        <v>1048.3400000000001</v>
      </c>
      <c r="I194" s="14">
        <f t="shared" si="41"/>
        <v>1057.9243300000001</v>
      </c>
      <c r="J194" s="14">
        <f t="shared" si="41"/>
        <v>1062.94</v>
      </c>
      <c r="K194" s="14">
        <f t="shared" si="41"/>
        <v>1096.8400000000001</v>
      </c>
      <c r="L194" s="16"/>
    </row>
    <row r="195" spans="1:12" ht="15.75" x14ac:dyDescent="0.25">
      <c r="A195" s="60" t="s">
        <v>315</v>
      </c>
      <c r="B195" s="61"/>
      <c r="C195" s="61"/>
      <c r="D195" s="61"/>
      <c r="E195" s="61"/>
      <c r="F195" s="61"/>
      <c r="G195" s="61"/>
      <c r="H195" s="61"/>
      <c r="I195" s="61"/>
      <c r="J195" s="61"/>
      <c r="K195" s="62"/>
    </row>
    <row r="196" spans="1:12" ht="15.75" customHeight="1" x14ac:dyDescent="0.25">
      <c r="A196" s="58" t="s">
        <v>316</v>
      </c>
      <c r="B196" s="59"/>
      <c r="C196" s="6">
        <v>53</v>
      </c>
      <c r="D196" s="14">
        <v>97.378659999999996</v>
      </c>
      <c r="E196" s="14">
        <f t="shared" ref="E196:K196" si="42">SUM(E197:E203)</f>
        <v>0</v>
      </c>
      <c r="F196" s="14">
        <f t="shared" si="42"/>
        <v>0</v>
      </c>
      <c r="G196" s="14">
        <f t="shared" si="42"/>
        <v>0</v>
      </c>
      <c r="H196" s="14">
        <f t="shared" si="42"/>
        <v>0</v>
      </c>
      <c r="I196" s="14">
        <f t="shared" si="42"/>
        <v>0</v>
      </c>
      <c r="J196" s="14">
        <f t="shared" si="42"/>
        <v>0</v>
      </c>
      <c r="K196" s="14">
        <f t="shared" si="42"/>
        <v>0</v>
      </c>
    </row>
    <row r="197" spans="1:12" ht="15.75" x14ac:dyDescent="0.25">
      <c r="A197" s="56" t="s">
        <v>317</v>
      </c>
      <c r="B197" s="57"/>
      <c r="C197" s="25" t="s">
        <v>318</v>
      </c>
      <c r="D197" s="11"/>
      <c r="E197" s="11">
        <v>0</v>
      </c>
      <c r="F197" s="11">
        <v>0</v>
      </c>
      <c r="G197" s="11">
        <v>0</v>
      </c>
      <c r="H197" s="11">
        <v>0</v>
      </c>
      <c r="I197" s="11">
        <v>0</v>
      </c>
      <c r="J197" s="11">
        <v>0</v>
      </c>
      <c r="K197" s="11">
        <v>0</v>
      </c>
    </row>
    <row r="198" spans="1:12" ht="15.75" customHeight="1" x14ac:dyDescent="0.25">
      <c r="A198" s="56" t="s">
        <v>319</v>
      </c>
      <c r="B198" s="57"/>
      <c r="C198" s="25" t="s">
        <v>320</v>
      </c>
      <c r="D198" s="11"/>
      <c r="E198" s="11">
        <v>0</v>
      </c>
      <c r="F198" s="11">
        <v>0</v>
      </c>
      <c r="G198" s="11">
        <v>0</v>
      </c>
      <c r="H198" s="11">
        <v>0</v>
      </c>
      <c r="I198" s="11">
        <v>0</v>
      </c>
      <c r="J198" s="11">
        <v>0</v>
      </c>
      <c r="K198" s="11">
        <v>0</v>
      </c>
    </row>
    <row r="199" spans="1:12" ht="15.75" customHeight="1" x14ac:dyDescent="0.25">
      <c r="A199" s="56" t="s">
        <v>321</v>
      </c>
      <c r="B199" s="57"/>
      <c r="C199" s="25" t="s">
        <v>322</v>
      </c>
      <c r="D199" s="11">
        <v>97.378659999999996</v>
      </c>
      <c r="E199" s="11">
        <v>0</v>
      </c>
      <c r="F199" s="11">
        <v>0</v>
      </c>
      <c r="G199" s="11">
        <v>0</v>
      </c>
      <c r="H199" s="11">
        <v>0</v>
      </c>
      <c r="I199" s="11">
        <v>0</v>
      </c>
      <c r="J199" s="11">
        <v>0</v>
      </c>
      <c r="K199" s="11">
        <v>0</v>
      </c>
    </row>
    <row r="200" spans="1:12" ht="15.75" customHeight="1" x14ac:dyDescent="0.25">
      <c r="A200" s="56" t="s">
        <v>323</v>
      </c>
      <c r="B200" s="57"/>
      <c r="C200" s="25" t="s">
        <v>324</v>
      </c>
      <c r="D200" s="11"/>
      <c r="E200" s="11">
        <v>0</v>
      </c>
      <c r="F200" s="11">
        <v>0</v>
      </c>
      <c r="G200" s="11">
        <v>0</v>
      </c>
      <c r="H200" s="11">
        <v>0</v>
      </c>
      <c r="I200" s="11">
        <v>0</v>
      </c>
      <c r="J200" s="11">
        <v>0</v>
      </c>
      <c r="K200" s="11">
        <v>0</v>
      </c>
    </row>
    <row r="201" spans="1:12" ht="15.75" customHeight="1" x14ac:dyDescent="0.25">
      <c r="A201" s="56" t="s">
        <v>325</v>
      </c>
      <c r="B201" s="57"/>
      <c r="C201" s="25" t="s">
        <v>326</v>
      </c>
      <c r="D201" s="11"/>
      <c r="E201" s="11">
        <v>0</v>
      </c>
      <c r="F201" s="11">
        <v>0</v>
      </c>
      <c r="G201" s="11">
        <v>0</v>
      </c>
      <c r="H201" s="11">
        <v>0</v>
      </c>
      <c r="I201" s="11">
        <v>0</v>
      </c>
      <c r="J201" s="11">
        <v>0</v>
      </c>
      <c r="K201" s="11">
        <v>0</v>
      </c>
    </row>
    <row r="202" spans="1:12" ht="15.75" customHeight="1" x14ac:dyDescent="0.25">
      <c r="A202" s="56" t="s">
        <v>327</v>
      </c>
      <c r="B202" s="57"/>
      <c r="C202" s="25" t="s">
        <v>328</v>
      </c>
      <c r="D202" s="11"/>
      <c r="E202" s="11">
        <v>0</v>
      </c>
      <c r="F202" s="11">
        <v>0</v>
      </c>
      <c r="G202" s="11">
        <v>0</v>
      </c>
      <c r="H202" s="11">
        <v>0</v>
      </c>
      <c r="I202" s="11">
        <v>0</v>
      </c>
      <c r="J202" s="11">
        <v>0</v>
      </c>
      <c r="K202" s="11">
        <v>0</v>
      </c>
    </row>
    <row r="203" spans="1:12" ht="24.75" customHeight="1" x14ac:dyDescent="0.25">
      <c r="A203" s="56" t="s">
        <v>329</v>
      </c>
      <c r="B203" s="57"/>
      <c r="C203" s="25" t="s">
        <v>330</v>
      </c>
      <c r="D203" s="11"/>
      <c r="E203" s="11">
        <v>0</v>
      </c>
      <c r="F203" s="11">
        <v>0</v>
      </c>
      <c r="G203" s="11">
        <v>0</v>
      </c>
      <c r="H203" s="11">
        <v>0</v>
      </c>
      <c r="I203" s="11">
        <v>0</v>
      </c>
      <c r="J203" s="11">
        <v>0</v>
      </c>
      <c r="K203" s="11">
        <v>0</v>
      </c>
    </row>
    <row r="204" spans="1:12" ht="15.75" customHeight="1" x14ac:dyDescent="0.25">
      <c r="A204" s="58" t="s">
        <v>331</v>
      </c>
      <c r="B204" s="59"/>
      <c r="C204" s="6">
        <v>54</v>
      </c>
      <c r="D204" s="14">
        <v>97.378659999999996</v>
      </c>
      <c r="E204" s="14">
        <f t="shared" ref="E204:K204" si="43">SUM(E205:E208)</f>
        <v>0</v>
      </c>
      <c r="F204" s="14">
        <f t="shared" si="43"/>
        <v>0</v>
      </c>
      <c r="G204" s="14">
        <f t="shared" si="43"/>
        <v>0</v>
      </c>
      <c r="H204" s="14">
        <f t="shared" si="43"/>
        <v>0</v>
      </c>
      <c r="I204" s="14">
        <f t="shared" si="43"/>
        <v>0</v>
      </c>
      <c r="J204" s="14">
        <f t="shared" si="43"/>
        <v>0</v>
      </c>
      <c r="K204" s="14">
        <f t="shared" si="43"/>
        <v>0</v>
      </c>
    </row>
    <row r="205" spans="1:12" ht="15.75" x14ac:dyDescent="0.25">
      <c r="A205" s="56" t="s">
        <v>332</v>
      </c>
      <c r="B205" s="57"/>
      <c r="C205" s="25" t="s">
        <v>333</v>
      </c>
      <c r="D205" s="11"/>
      <c r="E205" s="11">
        <v>0</v>
      </c>
      <c r="F205" s="11">
        <v>0</v>
      </c>
      <c r="G205" s="11">
        <v>0</v>
      </c>
      <c r="H205" s="11">
        <v>0</v>
      </c>
      <c r="I205" s="11">
        <v>0</v>
      </c>
      <c r="J205" s="11">
        <v>0</v>
      </c>
      <c r="K205" s="11">
        <v>0</v>
      </c>
    </row>
    <row r="206" spans="1:12" ht="15.75" x14ac:dyDescent="0.25">
      <c r="A206" s="56" t="s">
        <v>334</v>
      </c>
      <c r="B206" s="57"/>
      <c r="C206" s="25" t="s">
        <v>335</v>
      </c>
      <c r="D206" s="11"/>
      <c r="E206" s="11">
        <v>0</v>
      </c>
      <c r="F206" s="11">
        <v>0</v>
      </c>
      <c r="G206" s="11">
        <v>0</v>
      </c>
      <c r="H206" s="11">
        <v>0</v>
      </c>
      <c r="I206" s="11">
        <v>0</v>
      </c>
      <c r="J206" s="11">
        <v>0</v>
      </c>
      <c r="K206" s="11">
        <v>0</v>
      </c>
    </row>
    <row r="207" spans="1:12" ht="15.75" x14ac:dyDescent="0.25">
      <c r="A207" s="56" t="s">
        <v>336</v>
      </c>
      <c r="B207" s="57"/>
      <c r="C207" s="25" t="s">
        <v>337</v>
      </c>
      <c r="D207" s="11">
        <v>97.378659999999996</v>
      </c>
      <c r="E207" s="11">
        <v>0</v>
      </c>
      <c r="F207" s="11">
        <v>0</v>
      </c>
      <c r="G207" s="11">
        <v>0</v>
      </c>
      <c r="H207" s="11">
        <v>0</v>
      </c>
      <c r="I207" s="11">
        <v>0</v>
      </c>
      <c r="J207" s="11">
        <v>0</v>
      </c>
      <c r="K207" s="11">
        <v>0</v>
      </c>
    </row>
    <row r="208" spans="1:12" ht="15.75" x14ac:dyDescent="0.25">
      <c r="A208" s="56" t="s">
        <v>338</v>
      </c>
      <c r="B208" s="57"/>
      <c r="C208" s="25" t="s">
        <v>339</v>
      </c>
      <c r="D208" s="11"/>
      <c r="E208" s="11">
        <v>0</v>
      </c>
      <c r="F208" s="11">
        <v>0</v>
      </c>
      <c r="G208" s="11">
        <v>0</v>
      </c>
      <c r="H208" s="11">
        <v>0</v>
      </c>
      <c r="I208" s="11">
        <v>0</v>
      </c>
      <c r="J208" s="11">
        <v>0</v>
      </c>
      <c r="K208" s="11">
        <v>0</v>
      </c>
    </row>
    <row r="209" spans="1:11" ht="15.75" customHeight="1" x14ac:dyDescent="0.25">
      <c r="A209" s="60" t="s">
        <v>340</v>
      </c>
      <c r="B209" s="61"/>
      <c r="C209" s="61"/>
      <c r="D209" s="61"/>
      <c r="E209" s="61"/>
      <c r="F209" s="61"/>
      <c r="G209" s="61"/>
      <c r="H209" s="61"/>
      <c r="I209" s="61"/>
      <c r="J209" s="61"/>
      <c r="K209" s="62"/>
    </row>
    <row r="210" spans="1:11" ht="15.75" customHeight="1" x14ac:dyDescent="0.25">
      <c r="A210" s="58" t="s">
        <v>341</v>
      </c>
      <c r="B210" s="59"/>
      <c r="C210" s="6">
        <v>55</v>
      </c>
      <c r="D210" s="14">
        <v>45174.9</v>
      </c>
      <c r="E210" s="14">
        <v>73811.399999999994</v>
      </c>
      <c r="F210" s="14">
        <v>45174.9</v>
      </c>
      <c r="G210" s="14">
        <v>45174.9</v>
      </c>
      <c r="H210" s="14"/>
      <c r="I210" s="14"/>
      <c r="J210" s="14"/>
      <c r="K210" s="43"/>
    </row>
    <row r="211" spans="1:11" ht="15.75" x14ac:dyDescent="0.25">
      <c r="A211" s="58" t="s">
        <v>342</v>
      </c>
      <c r="B211" s="59"/>
      <c r="C211" s="6">
        <v>56</v>
      </c>
      <c r="D211" s="14">
        <v>168.39999999999998</v>
      </c>
      <c r="E211" s="14">
        <v>28671.9</v>
      </c>
      <c r="F211" s="14">
        <v>168.39999999999998</v>
      </c>
      <c r="G211" s="14">
        <v>168.39999999999998</v>
      </c>
      <c r="H211" s="14"/>
      <c r="I211" s="14"/>
      <c r="J211" s="14"/>
      <c r="K211" s="43"/>
    </row>
    <row r="212" spans="1:11" ht="15.75" x14ac:dyDescent="0.25">
      <c r="A212" s="56" t="s">
        <v>343</v>
      </c>
      <c r="B212" s="57"/>
      <c r="C212" s="25" t="s">
        <v>344</v>
      </c>
      <c r="D212" s="11">
        <v>860.9</v>
      </c>
      <c r="E212" s="11">
        <v>29344</v>
      </c>
      <c r="F212" s="11">
        <v>860.9</v>
      </c>
      <c r="G212" s="11">
        <v>860.9</v>
      </c>
      <c r="H212" s="11"/>
      <c r="I212" s="11"/>
      <c r="J212" s="11"/>
      <c r="K212" s="12"/>
    </row>
    <row r="213" spans="1:11" ht="15.75" x14ac:dyDescent="0.25">
      <c r="A213" s="56" t="s">
        <v>345</v>
      </c>
      <c r="B213" s="57"/>
      <c r="C213" s="25" t="s">
        <v>346</v>
      </c>
      <c r="D213" s="11">
        <v>692.5</v>
      </c>
      <c r="E213" s="11">
        <v>672.1</v>
      </c>
      <c r="F213" s="11">
        <v>692.5</v>
      </c>
      <c r="G213" s="11">
        <v>692.5</v>
      </c>
      <c r="H213" s="11"/>
      <c r="I213" s="11"/>
      <c r="J213" s="11"/>
      <c r="K213" s="12"/>
    </row>
    <row r="214" spans="1:11" ht="15.75" x14ac:dyDescent="0.25">
      <c r="A214" s="56" t="s">
        <v>347</v>
      </c>
      <c r="B214" s="57"/>
      <c r="C214" s="25" t="s">
        <v>348</v>
      </c>
      <c r="D214" s="11">
        <v>168.39999999999998</v>
      </c>
      <c r="E214" s="11">
        <v>28671.9</v>
      </c>
      <c r="F214" s="11">
        <v>168.39999999999998</v>
      </c>
      <c r="G214" s="11">
        <v>168.39999999999998</v>
      </c>
      <c r="H214" s="11"/>
      <c r="I214" s="11"/>
      <c r="J214" s="11"/>
      <c r="K214" s="12"/>
    </row>
    <row r="215" spans="1:11" ht="15.75" customHeight="1" x14ac:dyDescent="0.25">
      <c r="A215" s="56" t="s">
        <v>349</v>
      </c>
      <c r="B215" s="57"/>
      <c r="C215" s="25" t="s">
        <v>350</v>
      </c>
      <c r="D215" s="11"/>
      <c r="E215" s="11"/>
      <c r="F215" s="11"/>
      <c r="G215" s="11"/>
      <c r="H215" s="11"/>
      <c r="I215" s="11"/>
      <c r="J215" s="11"/>
      <c r="K215" s="12"/>
    </row>
    <row r="216" spans="1:11" ht="15.75" customHeight="1" x14ac:dyDescent="0.25">
      <c r="A216" s="56" t="s">
        <v>351</v>
      </c>
      <c r="B216" s="57"/>
      <c r="C216" s="25" t="s">
        <v>352</v>
      </c>
      <c r="D216" s="11"/>
      <c r="E216" s="11"/>
      <c r="F216" s="11"/>
      <c r="G216" s="11"/>
      <c r="H216" s="11"/>
      <c r="I216" s="11"/>
      <c r="J216" s="11"/>
      <c r="K216" s="12"/>
    </row>
    <row r="217" spans="1:11" ht="15.75" x14ac:dyDescent="0.25">
      <c r="A217" s="56" t="s">
        <v>353</v>
      </c>
      <c r="B217" s="57"/>
      <c r="C217" s="25" t="s">
        <v>354</v>
      </c>
      <c r="D217" s="11"/>
      <c r="E217" s="11"/>
      <c r="F217" s="11"/>
      <c r="G217" s="11"/>
      <c r="H217" s="11"/>
      <c r="I217" s="11"/>
      <c r="J217" s="11"/>
      <c r="K217" s="12"/>
    </row>
    <row r="218" spans="1:11" ht="15.75" customHeight="1" x14ac:dyDescent="0.25">
      <c r="A218" s="58" t="s">
        <v>355</v>
      </c>
      <c r="B218" s="59"/>
      <c r="C218" s="25">
        <v>57</v>
      </c>
      <c r="D218" s="14">
        <v>680</v>
      </c>
      <c r="E218" s="14">
        <v>802.3</v>
      </c>
      <c r="F218" s="14">
        <v>680</v>
      </c>
      <c r="G218" s="14">
        <v>680</v>
      </c>
      <c r="H218" s="14"/>
      <c r="I218" s="14"/>
      <c r="J218" s="14"/>
      <c r="K218" s="43"/>
    </row>
    <row r="219" spans="1:11" ht="15.75" x14ac:dyDescent="0.25">
      <c r="A219" s="56" t="s">
        <v>356</v>
      </c>
      <c r="B219" s="57"/>
      <c r="C219" s="25" t="s">
        <v>357</v>
      </c>
      <c r="D219" s="11">
        <v>522.29999999999995</v>
      </c>
      <c r="E219" s="11">
        <v>628.6</v>
      </c>
      <c r="F219" s="11">
        <v>522.29999999999995</v>
      </c>
      <c r="G219" s="11">
        <v>522.29999999999995</v>
      </c>
      <c r="H219" s="11"/>
      <c r="I219" s="11"/>
      <c r="J219" s="11"/>
      <c r="K219" s="12"/>
    </row>
    <row r="220" spans="1:11" ht="15.75" x14ac:dyDescent="0.25">
      <c r="A220" s="58" t="s">
        <v>358</v>
      </c>
      <c r="B220" s="59"/>
      <c r="C220" s="44">
        <v>58</v>
      </c>
      <c r="D220" s="14">
        <v>45854.9</v>
      </c>
      <c r="E220" s="14">
        <v>74613.7</v>
      </c>
      <c r="F220" s="14">
        <v>45854.9</v>
      </c>
      <c r="G220" s="14">
        <v>45854.9</v>
      </c>
      <c r="H220" s="14"/>
      <c r="I220" s="14"/>
      <c r="J220" s="14"/>
      <c r="K220" s="43"/>
    </row>
    <row r="221" spans="1:11" ht="15.75" x14ac:dyDescent="0.25">
      <c r="A221" s="58" t="s">
        <v>359</v>
      </c>
      <c r="B221" s="59"/>
      <c r="C221" s="44">
        <v>59</v>
      </c>
      <c r="D221" s="14">
        <v>45727.9</v>
      </c>
      <c r="E221" s="14">
        <v>74192.2</v>
      </c>
      <c r="F221" s="14">
        <v>45727.9</v>
      </c>
      <c r="G221" s="14">
        <v>45727.9</v>
      </c>
      <c r="H221" s="14"/>
      <c r="I221" s="14"/>
      <c r="J221" s="14"/>
      <c r="K221" s="43"/>
    </row>
    <row r="222" spans="1:11" ht="15.75" customHeight="1" x14ac:dyDescent="0.25">
      <c r="A222" s="58" t="s">
        <v>360</v>
      </c>
      <c r="B222" s="59"/>
      <c r="C222" s="44">
        <v>60</v>
      </c>
      <c r="D222" s="14">
        <v>127</v>
      </c>
      <c r="E222" s="14">
        <v>421.5</v>
      </c>
      <c r="F222" s="14">
        <v>127</v>
      </c>
      <c r="G222" s="14">
        <v>127</v>
      </c>
      <c r="H222" s="14"/>
      <c r="I222" s="14"/>
      <c r="J222" s="14"/>
      <c r="K222" s="43"/>
    </row>
    <row r="223" spans="1:11" ht="15.75" customHeight="1" x14ac:dyDescent="0.25">
      <c r="A223" s="58" t="s">
        <v>361</v>
      </c>
      <c r="B223" s="59"/>
      <c r="C223" s="44">
        <v>61</v>
      </c>
      <c r="D223" s="14"/>
      <c r="E223" s="14"/>
      <c r="F223" s="14"/>
      <c r="G223" s="14"/>
      <c r="H223" s="14"/>
      <c r="I223" s="14"/>
      <c r="J223" s="14"/>
      <c r="K223" s="43"/>
    </row>
    <row r="224" spans="1:11" ht="15.75" x14ac:dyDescent="0.25">
      <c r="A224" s="60" t="s">
        <v>362</v>
      </c>
      <c r="B224" s="61"/>
      <c r="C224" s="61"/>
      <c r="D224" s="61"/>
      <c r="E224" s="61"/>
      <c r="F224" s="61"/>
      <c r="G224" s="61"/>
      <c r="H224" s="61"/>
      <c r="I224" s="61"/>
      <c r="J224" s="61"/>
      <c r="K224" s="62"/>
    </row>
    <row r="225" spans="1:11" ht="15.75" customHeight="1" x14ac:dyDescent="0.25">
      <c r="A225" s="58" t="s">
        <v>363</v>
      </c>
      <c r="B225" s="59"/>
      <c r="C225" s="6">
        <v>62</v>
      </c>
      <c r="D225" s="14">
        <f t="shared" ref="D225:K225" si="44">SUM(D226:D228)</f>
        <v>0</v>
      </c>
      <c r="E225" s="14">
        <f t="shared" si="44"/>
        <v>0</v>
      </c>
      <c r="F225" s="14">
        <f t="shared" si="44"/>
        <v>0</v>
      </c>
      <c r="G225" s="14">
        <f t="shared" si="44"/>
        <v>0</v>
      </c>
      <c r="H225" s="14">
        <f t="shared" si="44"/>
        <v>0</v>
      </c>
      <c r="I225" s="14">
        <f t="shared" si="44"/>
        <v>0</v>
      </c>
      <c r="J225" s="14">
        <f t="shared" si="44"/>
        <v>0</v>
      </c>
      <c r="K225" s="14">
        <f t="shared" si="44"/>
        <v>0</v>
      </c>
    </row>
    <row r="226" spans="1:11" ht="15.75" x14ac:dyDescent="0.25">
      <c r="A226" s="56" t="s">
        <v>364</v>
      </c>
      <c r="B226" s="57"/>
      <c r="C226" s="25" t="s">
        <v>365</v>
      </c>
      <c r="D226" s="11">
        <v>0</v>
      </c>
      <c r="E226" s="11"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2">
        <v>0</v>
      </c>
    </row>
    <row r="227" spans="1:11" ht="15.75" customHeight="1" x14ac:dyDescent="0.25">
      <c r="A227" s="56" t="s">
        <v>366</v>
      </c>
      <c r="B227" s="57"/>
      <c r="C227" s="25" t="s">
        <v>367</v>
      </c>
      <c r="D227" s="11">
        <v>0</v>
      </c>
      <c r="E227" s="11">
        <v>0</v>
      </c>
      <c r="F227" s="11">
        <v>0</v>
      </c>
      <c r="G227" s="11">
        <v>0</v>
      </c>
      <c r="H227" s="11">
        <v>0</v>
      </c>
      <c r="I227" s="11">
        <v>0</v>
      </c>
      <c r="J227" s="11">
        <v>0</v>
      </c>
      <c r="K227" s="12">
        <v>0</v>
      </c>
    </row>
    <row r="228" spans="1:11" ht="15.75" x14ac:dyDescent="0.25">
      <c r="A228" s="56" t="s">
        <v>368</v>
      </c>
      <c r="B228" s="57"/>
      <c r="C228" s="25" t="s">
        <v>369</v>
      </c>
      <c r="D228" s="11">
        <v>0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2">
        <v>0</v>
      </c>
    </row>
    <row r="229" spans="1:11" ht="15.75" customHeight="1" x14ac:dyDescent="0.25">
      <c r="A229" s="58" t="s">
        <v>370</v>
      </c>
      <c r="B229" s="59"/>
      <c r="C229" s="6">
        <v>63</v>
      </c>
      <c r="D229" s="14">
        <v>0</v>
      </c>
      <c r="E229" s="14">
        <f t="shared" ref="E229:K229" si="45">E230+E233+E236</f>
        <v>0</v>
      </c>
      <c r="F229" s="14">
        <f t="shared" si="45"/>
        <v>0</v>
      </c>
      <c r="G229" s="14">
        <f t="shared" si="45"/>
        <v>0</v>
      </c>
      <c r="H229" s="14">
        <f t="shared" si="45"/>
        <v>0</v>
      </c>
      <c r="I229" s="14">
        <f t="shared" si="45"/>
        <v>0</v>
      </c>
      <c r="J229" s="14">
        <f t="shared" si="45"/>
        <v>0</v>
      </c>
      <c r="K229" s="14">
        <f t="shared" si="45"/>
        <v>0</v>
      </c>
    </row>
    <row r="230" spans="1:11" ht="15.75" customHeight="1" x14ac:dyDescent="0.25">
      <c r="A230" s="63" t="s">
        <v>371</v>
      </c>
      <c r="B230" s="64"/>
      <c r="C230" s="28" t="s">
        <v>372</v>
      </c>
      <c r="D230" s="27">
        <f t="shared" ref="D230:K230" si="46">SUM(D231:D232)</f>
        <v>0</v>
      </c>
      <c r="E230" s="27">
        <f t="shared" si="46"/>
        <v>0</v>
      </c>
      <c r="F230" s="27">
        <f t="shared" si="46"/>
        <v>0</v>
      </c>
      <c r="G230" s="27">
        <f t="shared" si="46"/>
        <v>0</v>
      </c>
      <c r="H230" s="27">
        <f t="shared" si="46"/>
        <v>0</v>
      </c>
      <c r="I230" s="27">
        <f t="shared" si="46"/>
        <v>0</v>
      </c>
      <c r="J230" s="27">
        <f t="shared" si="46"/>
        <v>0</v>
      </c>
      <c r="K230" s="27">
        <f t="shared" si="46"/>
        <v>0</v>
      </c>
    </row>
    <row r="231" spans="1:11" ht="15.75" x14ac:dyDescent="0.25">
      <c r="A231" s="56" t="s">
        <v>298</v>
      </c>
      <c r="B231" s="57"/>
      <c r="C231" s="25" t="s">
        <v>373</v>
      </c>
      <c r="D231" s="11">
        <v>0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11">
        <v>0</v>
      </c>
      <c r="K231" s="12">
        <v>0</v>
      </c>
    </row>
    <row r="232" spans="1:11" ht="15.75" x14ac:dyDescent="0.25">
      <c r="A232" s="56" t="s">
        <v>300</v>
      </c>
      <c r="B232" s="57"/>
      <c r="C232" s="25" t="s">
        <v>374</v>
      </c>
      <c r="D232" s="11">
        <v>0</v>
      </c>
      <c r="E232" s="11">
        <v>0</v>
      </c>
      <c r="F232" s="11">
        <v>0</v>
      </c>
      <c r="G232" s="11">
        <v>0</v>
      </c>
      <c r="H232" s="11">
        <v>0</v>
      </c>
      <c r="I232" s="11">
        <v>0</v>
      </c>
      <c r="J232" s="11">
        <v>0</v>
      </c>
      <c r="K232" s="12">
        <v>0</v>
      </c>
    </row>
    <row r="233" spans="1:11" ht="15.75" customHeight="1" x14ac:dyDescent="0.25">
      <c r="A233" s="63" t="s">
        <v>375</v>
      </c>
      <c r="B233" s="64"/>
      <c r="C233" s="28" t="s">
        <v>376</v>
      </c>
      <c r="D233" s="27">
        <f t="shared" ref="D233:K233" si="47">SUM(D234:D235)</f>
        <v>0</v>
      </c>
      <c r="E233" s="27">
        <f t="shared" si="47"/>
        <v>0</v>
      </c>
      <c r="F233" s="27">
        <f t="shared" si="47"/>
        <v>0</v>
      </c>
      <c r="G233" s="27">
        <f t="shared" si="47"/>
        <v>0</v>
      </c>
      <c r="H233" s="27">
        <f t="shared" si="47"/>
        <v>0</v>
      </c>
      <c r="I233" s="27">
        <f t="shared" si="47"/>
        <v>0</v>
      </c>
      <c r="J233" s="27">
        <f t="shared" si="47"/>
        <v>0</v>
      </c>
      <c r="K233" s="27">
        <f t="shared" si="47"/>
        <v>0</v>
      </c>
    </row>
    <row r="234" spans="1:11" ht="15.75" x14ac:dyDescent="0.25">
      <c r="A234" s="56" t="s">
        <v>298</v>
      </c>
      <c r="B234" s="57"/>
      <c r="C234" s="25" t="s">
        <v>377</v>
      </c>
      <c r="D234" s="11">
        <v>0</v>
      </c>
      <c r="E234" s="11">
        <v>0</v>
      </c>
      <c r="F234" s="11">
        <v>0</v>
      </c>
      <c r="G234" s="11">
        <v>0</v>
      </c>
      <c r="H234" s="11">
        <v>0</v>
      </c>
      <c r="I234" s="11">
        <v>0</v>
      </c>
      <c r="J234" s="11">
        <v>0</v>
      </c>
      <c r="K234" s="12">
        <v>0</v>
      </c>
    </row>
    <row r="235" spans="1:11" ht="15.75" x14ac:dyDescent="0.25">
      <c r="A235" s="56" t="s">
        <v>300</v>
      </c>
      <c r="B235" s="57"/>
      <c r="C235" s="25" t="s">
        <v>378</v>
      </c>
      <c r="D235" s="11">
        <v>0</v>
      </c>
      <c r="E235" s="11">
        <v>0</v>
      </c>
      <c r="F235" s="11">
        <v>0</v>
      </c>
      <c r="G235" s="11">
        <v>0</v>
      </c>
      <c r="H235" s="11">
        <v>0</v>
      </c>
      <c r="I235" s="12">
        <v>0</v>
      </c>
      <c r="J235" s="12">
        <v>0</v>
      </c>
      <c r="K235" s="12">
        <v>0</v>
      </c>
    </row>
    <row r="236" spans="1:11" ht="15.75" customHeight="1" x14ac:dyDescent="0.25">
      <c r="A236" s="63" t="s">
        <v>379</v>
      </c>
      <c r="B236" s="64"/>
      <c r="C236" s="28" t="s">
        <v>380</v>
      </c>
      <c r="D236" s="27">
        <v>0</v>
      </c>
      <c r="E236" s="27">
        <f t="shared" ref="E236:K236" si="48">SUM(E237:E238)</f>
        <v>0</v>
      </c>
      <c r="F236" s="27">
        <f t="shared" si="48"/>
        <v>0</v>
      </c>
      <c r="G236" s="27">
        <f t="shared" si="48"/>
        <v>0</v>
      </c>
      <c r="H236" s="27">
        <f t="shared" si="48"/>
        <v>0</v>
      </c>
      <c r="I236" s="27">
        <f t="shared" si="48"/>
        <v>0</v>
      </c>
      <c r="J236" s="27">
        <f t="shared" si="48"/>
        <v>0</v>
      </c>
      <c r="K236" s="27">
        <f t="shared" si="48"/>
        <v>0</v>
      </c>
    </row>
    <row r="237" spans="1:11" ht="15.75" x14ac:dyDescent="0.25">
      <c r="A237" s="56" t="s">
        <v>298</v>
      </c>
      <c r="B237" s="57"/>
      <c r="C237" s="25" t="s">
        <v>381</v>
      </c>
      <c r="D237" s="12">
        <v>0</v>
      </c>
      <c r="E237" s="12">
        <v>0</v>
      </c>
      <c r="F237" s="12">
        <v>0</v>
      </c>
      <c r="G237" s="12">
        <v>0</v>
      </c>
      <c r="H237" s="12">
        <v>0</v>
      </c>
      <c r="I237" s="12">
        <v>0</v>
      </c>
      <c r="J237" s="12">
        <v>0</v>
      </c>
      <c r="K237" s="12">
        <v>0</v>
      </c>
    </row>
    <row r="238" spans="1:11" ht="15.75" x14ac:dyDescent="0.25">
      <c r="A238" s="56" t="s">
        <v>300</v>
      </c>
      <c r="B238" s="57"/>
      <c r="C238" s="25" t="s">
        <v>382</v>
      </c>
      <c r="D238" s="12">
        <v>0</v>
      </c>
      <c r="E238" s="12">
        <v>0</v>
      </c>
      <c r="F238" s="12">
        <v>0</v>
      </c>
      <c r="G238" s="12">
        <v>0</v>
      </c>
      <c r="H238" s="12">
        <v>0</v>
      </c>
      <c r="I238" s="12">
        <v>0</v>
      </c>
      <c r="J238" s="12">
        <v>0</v>
      </c>
      <c r="K238" s="12">
        <v>0</v>
      </c>
    </row>
    <row r="239" spans="1:11" ht="15.75" customHeight="1" x14ac:dyDescent="0.25">
      <c r="A239" s="58" t="s">
        <v>383</v>
      </c>
      <c r="B239" s="59"/>
      <c r="C239" s="6">
        <v>64</v>
      </c>
      <c r="D239" s="43">
        <f t="shared" ref="D239:K239" si="49">SUM(D240:D242)</f>
        <v>0</v>
      </c>
      <c r="E239" s="43">
        <f t="shared" si="49"/>
        <v>0</v>
      </c>
      <c r="F239" s="43">
        <f t="shared" si="49"/>
        <v>0</v>
      </c>
      <c r="G239" s="43">
        <f t="shared" si="49"/>
        <v>0</v>
      </c>
      <c r="H239" s="43">
        <f t="shared" si="49"/>
        <v>0</v>
      </c>
      <c r="I239" s="43">
        <f t="shared" si="49"/>
        <v>0</v>
      </c>
      <c r="J239" s="43">
        <f t="shared" si="49"/>
        <v>0</v>
      </c>
      <c r="K239" s="43">
        <f t="shared" si="49"/>
        <v>0</v>
      </c>
    </row>
    <row r="240" spans="1:11" ht="15.75" x14ac:dyDescent="0.25">
      <c r="A240" s="56" t="s">
        <v>364</v>
      </c>
      <c r="B240" s="57"/>
      <c r="C240" s="25" t="s">
        <v>384</v>
      </c>
      <c r="D240" s="12">
        <v>0</v>
      </c>
      <c r="E240" s="12">
        <v>0</v>
      </c>
      <c r="F240" s="12">
        <v>0</v>
      </c>
      <c r="G240" s="12">
        <v>0</v>
      </c>
      <c r="H240" s="12">
        <v>0</v>
      </c>
      <c r="I240" s="12">
        <v>0</v>
      </c>
      <c r="J240" s="12">
        <v>0</v>
      </c>
      <c r="K240" s="12">
        <v>0</v>
      </c>
    </row>
    <row r="241" spans="1:11" ht="15.75" customHeight="1" x14ac:dyDescent="0.25">
      <c r="A241" s="56" t="s">
        <v>366</v>
      </c>
      <c r="B241" s="57"/>
      <c r="C241" s="25" t="s">
        <v>385</v>
      </c>
      <c r="D241" s="12">
        <v>0</v>
      </c>
      <c r="E241" s="12">
        <v>0</v>
      </c>
      <c r="F241" s="12">
        <v>0</v>
      </c>
      <c r="G241" s="12">
        <v>0</v>
      </c>
      <c r="H241" s="12">
        <v>0</v>
      </c>
      <c r="I241" s="12">
        <v>0</v>
      </c>
      <c r="J241" s="12">
        <v>0</v>
      </c>
      <c r="K241" s="12">
        <v>0</v>
      </c>
    </row>
    <row r="242" spans="1:11" ht="15.75" x14ac:dyDescent="0.25">
      <c r="A242" s="56" t="s">
        <v>368</v>
      </c>
      <c r="B242" s="57"/>
      <c r="C242" s="25" t="s">
        <v>386</v>
      </c>
      <c r="D242" s="12">
        <v>0</v>
      </c>
      <c r="E242" s="12">
        <v>0</v>
      </c>
      <c r="F242" s="12">
        <v>0</v>
      </c>
      <c r="G242" s="12">
        <v>0</v>
      </c>
      <c r="H242" s="12">
        <v>0</v>
      </c>
      <c r="I242" s="12">
        <v>0</v>
      </c>
      <c r="J242" s="12">
        <v>0</v>
      </c>
      <c r="K242" s="12">
        <v>0</v>
      </c>
    </row>
    <row r="243" spans="1:11" ht="15.75" x14ac:dyDescent="0.25">
      <c r="A243" s="60" t="s">
        <v>387</v>
      </c>
      <c r="B243" s="61"/>
      <c r="C243" s="61"/>
      <c r="D243" s="61"/>
      <c r="E243" s="61"/>
      <c r="F243" s="61"/>
      <c r="G243" s="61"/>
      <c r="H243" s="61"/>
      <c r="I243" s="61"/>
      <c r="J243" s="61"/>
      <c r="K243" s="62"/>
    </row>
    <row r="244" spans="1:11" ht="15.75" customHeight="1" x14ac:dyDescent="0.25">
      <c r="A244" s="58" t="s">
        <v>388</v>
      </c>
      <c r="B244" s="59"/>
      <c r="C244" s="6">
        <v>65</v>
      </c>
      <c r="D244" s="43">
        <v>0.31357881120665398</v>
      </c>
      <c r="E244" s="43">
        <v>5.1620715443101082</v>
      </c>
      <c r="F244" s="43">
        <f t="shared" ref="F244" si="50">F27/F218</f>
        <v>6.0904852941176468</v>
      </c>
      <c r="G244" s="43">
        <f>G27/G218</f>
        <v>7.5735294117647056</v>
      </c>
      <c r="H244" s="43"/>
      <c r="I244" s="43"/>
      <c r="J244" s="43"/>
      <c r="K244" s="43"/>
    </row>
    <row r="245" spans="1:11" ht="15.75" customHeight="1" x14ac:dyDescent="0.25">
      <c r="A245" s="58" t="s">
        <v>389</v>
      </c>
      <c r="B245" s="59"/>
      <c r="C245" s="6">
        <v>66</v>
      </c>
      <c r="D245" s="97" t="s">
        <v>422</v>
      </c>
      <c r="E245" s="97" t="s">
        <v>422</v>
      </c>
      <c r="F245" s="97" t="s">
        <v>423</v>
      </c>
      <c r="G245" s="97" t="s">
        <v>424</v>
      </c>
      <c r="H245" s="43"/>
      <c r="I245" s="43"/>
      <c r="J245" s="43"/>
      <c r="K245" s="43"/>
    </row>
    <row r="246" spans="1:11" ht="15.75" customHeight="1" x14ac:dyDescent="0.25">
      <c r="A246" s="58" t="s">
        <v>390</v>
      </c>
      <c r="B246" s="59"/>
      <c r="C246" s="6">
        <v>67</v>
      </c>
      <c r="D246" s="43">
        <v>360.06220472440947</v>
      </c>
      <c r="E246" s="43">
        <v>176.01945432977462</v>
      </c>
      <c r="F246" s="43">
        <f t="shared" ref="F246:G246" si="51">F221/F222</f>
        <v>360.06220472440947</v>
      </c>
      <c r="G246" s="43">
        <f t="shared" si="51"/>
        <v>360.06220472440947</v>
      </c>
      <c r="H246" s="43"/>
      <c r="I246" s="43"/>
      <c r="J246" s="43"/>
      <c r="K246" s="43"/>
    </row>
    <row r="247" spans="1:11" ht="15.75" x14ac:dyDescent="0.25">
      <c r="A247" s="58" t="s">
        <v>391</v>
      </c>
      <c r="B247" s="59"/>
      <c r="C247" s="6">
        <v>68</v>
      </c>
      <c r="D247" s="43">
        <v>5.3543307086614176</v>
      </c>
      <c r="E247" s="43">
        <v>1.9034400948991694</v>
      </c>
      <c r="F247" s="43">
        <f t="shared" ref="F247" si="52">F218/F222</f>
        <v>5.3543307086614176</v>
      </c>
      <c r="G247" s="43">
        <f>G218/G222</f>
        <v>5.3543307086614176</v>
      </c>
      <c r="H247" s="43"/>
      <c r="I247" s="43"/>
      <c r="J247" s="43"/>
      <c r="K247" s="43"/>
    </row>
    <row r="248" spans="1:11" ht="15.75" customHeight="1" x14ac:dyDescent="0.25">
      <c r="A248" s="60" t="s">
        <v>392</v>
      </c>
      <c r="B248" s="61"/>
      <c r="C248" s="61"/>
      <c r="D248" s="61"/>
      <c r="E248" s="61"/>
      <c r="F248" s="61"/>
      <c r="G248" s="61"/>
      <c r="H248" s="61"/>
      <c r="I248" s="61"/>
      <c r="J248" s="61"/>
      <c r="K248" s="62"/>
    </row>
    <row r="249" spans="1:11" ht="15.75" customHeight="1" x14ac:dyDescent="0.25">
      <c r="A249" s="56" t="s">
        <v>393</v>
      </c>
      <c r="B249" s="57"/>
      <c r="C249" s="45">
        <v>69</v>
      </c>
      <c r="D249" s="45">
        <v>16</v>
      </c>
      <c r="E249" s="45">
        <v>16</v>
      </c>
      <c r="F249" s="45">
        <f t="shared" ref="F249:K249" si="53">SUM(F250:F252)</f>
        <v>16</v>
      </c>
      <c r="G249" s="45">
        <f t="shared" si="53"/>
        <v>16</v>
      </c>
      <c r="H249" s="45">
        <f t="shared" si="53"/>
        <v>16</v>
      </c>
      <c r="I249" s="45">
        <f t="shared" si="53"/>
        <v>16</v>
      </c>
      <c r="J249" s="45">
        <f t="shared" si="53"/>
        <v>16</v>
      </c>
      <c r="K249" s="45">
        <f t="shared" si="53"/>
        <v>16</v>
      </c>
    </row>
    <row r="250" spans="1:11" ht="15.75" x14ac:dyDescent="0.25">
      <c r="A250" s="56" t="s">
        <v>394</v>
      </c>
      <c r="B250" s="57"/>
      <c r="C250" s="46" t="s">
        <v>395</v>
      </c>
      <c r="D250" s="47">
        <v>1</v>
      </c>
      <c r="E250" s="47">
        <v>1</v>
      </c>
      <c r="F250" s="47">
        <v>1</v>
      </c>
      <c r="G250" s="47">
        <v>1</v>
      </c>
      <c r="H250" s="47">
        <v>1</v>
      </c>
      <c r="I250" s="47">
        <v>1</v>
      </c>
      <c r="J250" s="47">
        <v>1</v>
      </c>
      <c r="K250" s="47">
        <v>1</v>
      </c>
    </row>
    <row r="251" spans="1:11" ht="15.75" customHeight="1" x14ac:dyDescent="0.25">
      <c r="A251" s="56" t="s">
        <v>396</v>
      </c>
      <c r="B251" s="57"/>
      <c r="C251" s="46" t="s">
        <v>397</v>
      </c>
      <c r="D251" s="47">
        <v>3</v>
      </c>
      <c r="E251" s="47">
        <v>3</v>
      </c>
      <c r="F251" s="47">
        <v>3</v>
      </c>
      <c r="G251" s="47">
        <v>3</v>
      </c>
      <c r="H251" s="47">
        <v>3</v>
      </c>
      <c r="I251" s="47">
        <v>3</v>
      </c>
      <c r="J251" s="47">
        <v>3</v>
      </c>
      <c r="K251" s="47">
        <v>3</v>
      </c>
    </row>
    <row r="252" spans="1:11" ht="15.75" x14ac:dyDescent="0.25">
      <c r="A252" s="56" t="s">
        <v>398</v>
      </c>
      <c r="B252" s="57"/>
      <c r="C252" s="46" t="s">
        <v>399</v>
      </c>
      <c r="D252" s="47">
        <v>12</v>
      </c>
      <c r="E252" s="47">
        <v>12</v>
      </c>
      <c r="F252" s="47">
        <v>12</v>
      </c>
      <c r="G252" s="47">
        <v>12</v>
      </c>
      <c r="H252" s="47">
        <v>12</v>
      </c>
      <c r="I252" s="47">
        <v>12</v>
      </c>
      <c r="J252" s="47">
        <v>12</v>
      </c>
      <c r="K252" s="47">
        <v>12</v>
      </c>
    </row>
    <row r="253" spans="1:11" ht="15.75" customHeight="1" x14ac:dyDescent="0.25">
      <c r="A253" s="58" t="s">
        <v>400</v>
      </c>
      <c r="B253" s="59"/>
      <c r="C253" s="45">
        <v>70</v>
      </c>
      <c r="D253" s="43">
        <v>4856.1000000000004</v>
      </c>
      <c r="E253" s="43">
        <v>2464.8624</v>
      </c>
      <c r="F253" s="43">
        <f t="shared" ref="F253:K253" si="54">SUM(F254:F256)</f>
        <v>2661.1166400000002</v>
      </c>
      <c r="G253" s="43">
        <f t="shared" si="54"/>
        <v>3006.1353456000006</v>
      </c>
      <c r="H253" s="43">
        <f t="shared" si="54"/>
        <v>751.53383640000015</v>
      </c>
      <c r="I253" s="43">
        <f t="shared" si="54"/>
        <v>751.53383640000015</v>
      </c>
      <c r="J253" s="43">
        <f t="shared" si="54"/>
        <v>751.53383640000015</v>
      </c>
      <c r="K253" s="43">
        <f t="shared" si="54"/>
        <v>751.53383640000015</v>
      </c>
    </row>
    <row r="254" spans="1:11" ht="15.75" x14ac:dyDescent="0.25">
      <c r="A254" s="56" t="s">
        <v>394</v>
      </c>
      <c r="B254" s="57"/>
      <c r="C254" s="46" t="s">
        <v>401</v>
      </c>
      <c r="D254" s="12">
        <v>541.6</v>
      </c>
      <c r="E254" s="12">
        <v>271.89996000000002</v>
      </c>
      <c r="F254" s="12">
        <v>292.3</v>
      </c>
      <c r="G254" s="12">
        <f>SUM(H254:K254)</f>
        <v>340.83168000000001</v>
      </c>
      <c r="H254" s="12">
        <f>('[1]зарплата 2025'!D4)/1000</f>
        <v>85.207920000000001</v>
      </c>
      <c r="I254" s="12">
        <f>'[1]зарплата 2025'!E4/1000</f>
        <v>85.207920000000001</v>
      </c>
      <c r="J254" s="12">
        <f>'[1]зарплата 2025'!F4/1000</f>
        <v>85.207920000000001</v>
      </c>
      <c r="K254" s="12">
        <f>'[1]зарплата 2025'!G4/1000</f>
        <v>85.207920000000001</v>
      </c>
    </row>
    <row r="255" spans="1:11" ht="15.75" customHeight="1" x14ac:dyDescent="0.25">
      <c r="A255" s="56" t="s">
        <v>396</v>
      </c>
      <c r="B255" s="57"/>
      <c r="C255" s="46" t="s">
        <v>402</v>
      </c>
      <c r="D255" s="12">
        <v>998</v>
      </c>
      <c r="E255" s="12">
        <v>553.0458000000001</v>
      </c>
      <c r="F255" s="12">
        <v>728.9</v>
      </c>
      <c r="G255" s="12">
        <f>SUM(H255:K255)</f>
        <v>566.75446560000012</v>
      </c>
      <c r="H255" s="12">
        <f>'[1]зарплата 2025'!D5/1000</f>
        <v>141.68861640000003</v>
      </c>
      <c r="I255" s="12">
        <f>'[1]зарплата 2025'!E5/1000</f>
        <v>141.68861640000003</v>
      </c>
      <c r="J255" s="12">
        <f>'[1]зарплата 2025'!F5/1000</f>
        <v>141.68861640000003</v>
      </c>
      <c r="K255" s="12">
        <f>'[1]зарплата 2025'!G5/1000</f>
        <v>141.68861640000003</v>
      </c>
    </row>
    <row r="256" spans="1:11" ht="15.75" x14ac:dyDescent="0.25">
      <c r="A256" s="56" t="s">
        <v>398</v>
      </c>
      <c r="B256" s="57"/>
      <c r="C256" s="46" t="s">
        <v>403</v>
      </c>
      <c r="D256" s="12">
        <v>3316.5</v>
      </c>
      <c r="E256" s="12">
        <v>1639.9166399999999</v>
      </c>
      <c r="F256" s="12">
        <f>F42</f>
        <v>1639.9166399999999</v>
      </c>
      <c r="G256" s="12">
        <f>SUM(H256:K256)</f>
        <v>2098.5492000000004</v>
      </c>
      <c r="H256" s="12">
        <f>'[1]зарплата 2025'!D6/1000</f>
        <v>524.6373000000001</v>
      </c>
      <c r="I256" s="12">
        <f>'[1]зарплата 2025'!E6/1000</f>
        <v>524.6373000000001</v>
      </c>
      <c r="J256" s="12">
        <f>'[1]зарплата 2025'!F6/1000</f>
        <v>524.6373000000001</v>
      </c>
      <c r="K256" s="12">
        <f>'[1]зарплата 2025'!G6/1000</f>
        <v>524.6373000000001</v>
      </c>
    </row>
    <row r="257" spans="1:11" ht="15.75" customHeight="1" x14ac:dyDescent="0.25">
      <c r="A257" s="58" t="s">
        <v>404</v>
      </c>
      <c r="B257" s="59"/>
      <c r="C257" s="45">
        <v>71</v>
      </c>
      <c r="D257" s="43">
        <v>4856.1000000000004</v>
      </c>
      <c r="E257" s="43">
        <v>2464.8624</v>
      </c>
      <c r="F257" s="43">
        <f>SUM(F258:F260)</f>
        <v>2661.1166400000002</v>
      </c>
      <c r="G257" s="43">
        <f>SUM(G258:G260)</f>
        <v>3006.1353456000006</v>
      </c>
      <c r="H257" s="43">
        <f t="shared" ref="H257:K257" si="55">SUM(H258:H260)</f>
        <v>751.53383640000015</v>
      </c>
      <c r="I257" s="43">
        <f t="shared" si="55"/>
        <v>751.53383640000015</v>
      </c>
      <c r="J257" s="43">
        <f t="shared" si="55"/>
        <v>751.53383640000015</v>
      </c>
      <c r="K257" s="43">
        <f t="shared" si="55"/>
        <v>751.53383640000015</v>
      </c>
    </row>
    <row r="258" spans="1:11" ht="15.75" x14ac:dyDescent="0.25">
      <c r="A258" s="56" t="s">
        <v>394</v>
      </c>
      <c r="B258" s="57"/>
      <c r="C258" s="46" t="s">
        <v>405</v>
      </c>
      <c r="D258" s="12">
        <v>541.6</v>
      </c>
      <c r="E258" s="12">
        <v>271.89996000000002</v>
      </c>
      <c r="F258" s="12">
        <v>292.3</v>
      </c>
      <c r="G258" s="12">
        <f>SUM(H258:K258)</f>
        <v>340.83168000000001</v>
      </c>
      <c r="H258" s="12">
        <f t="shared" ref="H258:K260" si="56">H254</f>
        <v>85.207920000000001</v>
      </c>
      <c r="I258" s="12">
        <f t="shared" si="56"/>
        <v>85.207920000000001</v>
      </c>
      <c r="J258" s="12">
        <f t="shared" si="56"/>
        <v>85.207920000000001</v>
      </c>
      <c r="K258" s="12">
        <f t="shared" si="56"/>
        <v>85.207920000000001</v>
      </c>
    </row>
    <row r="259" spans="1:11" ht="15.75" customHeight="1" x14ac:dyDescent="0.25">
      <c r="A259" s="56" t="s">
        <v>396</v>
      </c>
      <c r="B259" s="57"/>
      <c r="C259" s="46" t="s">
        <v>406</v>
      </c>
      <c r="D259" s="12">
        <v>998</v>
      </c>
      <c r="E259" s="12">
        <v>553.0458000000001</v>
      </c>
      <c r="F259" s="12">
        <f>F255</f>
        <v>728.9</v>
      </c>
      <c r="G259" s="12">
        <f>SUM(H259:K259)</f>
        <v>566.75446560000012</v>
      </c>
      <c r="H259" s="12">
        <f t="shared" si="56"/>
        <v>141.68861640000003</v>
      </c>
      <c r="I259" s="12">
        <f t="shared" si="56"/>
        <v>141.68861640000003</v>
      </c>
      <c r="J259" s="12">
        <f t="shared" si="56"/>
        <v>141.68861640000003</v>
      </c>
      <c r="K259" s="12">
        <f t="shared" si="56"/>
        <v>141.68861640000003</v>
      </c>
    </row>
    <row r="260" spans="1:11" ht="15.75" x14ac:dyDescent="0.25">
      <c r="A260" s="56" t="s">
        <v>398</v>
      </c>
      <c r="B260" s="57"/>
      <c r="C260" s="46" t="s">
        <v>407</v>
      </c>
      <c r="D260" s="12">
        <v>3316.5</v>
      </c>
      <c r="E260" s="12">
        <v>1639.9166399999999</v>
      </c>
      <c r="F260" s="12">
        <f>F256</f>
        <v>1639.9166399999999</v>
      </c>
      <c r="G260" s="12">
        <f>SUM(H260:K260)</f>
        <v>2098.5492000000004</v>
      </c>
      <c r="H260" s="12">
        <f t="shared" si="56"/>
        <v>524.6373000000001</v>
      </c>
      <c r="I260" s="12">
        <f t="shared" si="56"/>
        <v>524.6373000000001</v>
      </c>
      <c r="J260" s="12">
        <f t="shared" si="56"/>
        <v>524.6373000000001</v>
      </c>
      <c r="K260" s="12">
        <f t="shared" si="56"/>
        <v>524.6373000000001</v>
      </c>
    </row>
    <row r="261" spans="1:11" ht="30" customHeight="1" x14ac:dyDescent="0.25">
      <c r="A261" s="58" t="s">
        <v>408</v>
      </c>
      <c r="B261" s="59"/>
      <c r="C261" s="45">
        <v>72</v>
      </c>
      <c r="D261" s="48">
        <v>96646.266124999995</v>
      </c>
      <c r="E261" s="48">
        <v>49409.023333333331</v>
      </c>
      <c r="F261" s="45">
        <f t="shared" ref="F261:K261" si="57">SUM(F262:F264)</f>
        <v>56329.16</v>
      </c>
      <c r="G261" s="48">
        <f t="shared" si="57"/>
        <v>58719.077933333334</v>
      </c>
      <c r="H261" s="48">
        <f>SUM(H262:H264)</f>
        <v>58719.077933333334</v>
      </c>
      <c r="I261" s="45">
        <f t="shared" si="57"/>
        <v>58719.077933333334</v>
      </c>
      <c r="J261" s="45">
        <f t="shared" si="57"/>
        <v>58719.077933333334</v>
      </c>
      <c r="K261" s="45">
        <f t="shared" si="57"/>
        <v>58719.077933333334</v>
      </c>
    </row>
    <row r="262" spans="1:11" ht="15.75" x14ac:dyDescent="0.25">
      <c r="A262" s="56" t="s">
        <v>394</v>
      </c>
      <c r="B262" s="57"/>
      <c r="C262" s="46" t="s">
        <v>409</v>
      </c>
      <c r="D262" s="49">
        <v>45131.815833333334</v>
      </c>
      <c r="E262" s="49">
        <v>22658.33</v>
      </c>
      <c r="F262" s="47">
        <v>24358.33</v>
      </c>
      <c r="G262" s="49">
        <f>(H262+I262+J262+K262)/4</f>
        <v>28402.639999999999</v>
      </c>
      <c r="H262" s="49">
        <f>'[1]зарплата 2025'!D4/3</f>
        <v>28402.639999999999</v>
      </c>
      <c r="I262" s="49">
        <f>'[1]зарплата 2025'!E4/3</f>
        <v>28402.639999999999</v>
      </c>
      <c r="J262" s="49">
        <f>'[1]зарплата 2025'!F4/3</f>
        <v>28402.639999999999</v>
      </c>
      <c r="K262" s="49">
        <f>'[1]зарплата 2025'!G4/3</f>
        <v>28402.639999999999</v>
      </c>
    </row>
    <row r="263" spans="1:11" ht="15.75" customHeight="1" x14ac:dyDescent="0.25">
      <c r="A263" s="56" t="s">
        <v>396</v>
      </c>
      <c r="B263" s="57"/>
      <c r="C263" s="46" t="s">
        <v>410</v>
      </c>
      <c r="D263" s="49">
        <v>27721.138055555559</v>
      </c>
      <c r="E263" s="49">
        <v>15362.383333333333</v>
      </c>
      <c r="F263" s="47">
        <v>20247.22</v>
      </c>
      <c r="G263" s="49">
        <f>(H263+I263+J263+K263)/4</f>
        <v>15743.179600000003</v>
      </c>
      <c r="H263" s="49">
        <f>'[1]зарплата 2025'!D5/3/3</f>
        <v>15743.179600000003</v>
      </c>
      <c r="I263" s="49">
        <f>'[1]зарплата 2025'!E5/3/3</f>
        <v>15743.179600000003</v>
      </c>
      <c r="J263" s="49">
        <f>'[1]зарплата 2025'!G5/3/3</f>
        <v>15743.179600000003</v>
      </c>
      <c r="K263" s="49">
        <f>'[1]зарплата 2025'!G5/3/3</f>
        <v>15743.179600000003</v>
      </c>
    </row>
    <row r="264" spans="1:11" ht="15.75" x14ac:dyDescent="0.25">
      <c r="A264" s="56" t="s">
        <v>398</v>
      </c>
      <c r="B264" s="57"/>
      <c r="C264" s="46" t="s">
        <v>411</v>
      </c>
      <c r="D264" s="49">
        <v>23793.312236111109</v>
      </c>
      <c r="E264" s="49">
        <v>11388.31</v>
      </c>
      <c r="F264" s="49">
        <v>11723.61</v>
      </c>
      <c r="G264" s="49">
        <f>(H264+I264+J264+K264)/4</f>
        <v>14573.258333333333</v>
      </c>
      <c r="H264" s="49">
        <f>'[1]зарплата 2025'!D6/3/12</f>
        <v>14573.258333333333</v>
      </c>
      <c r="I264" s="49">
        <f>'[1]зарплата 2025'!E6/3/12</f>
        <v>14573.258333333333</v>
      </c>
      <c r="J264" s="49">
        <f>'[1]зарплата 2025'!F6/3/12</f>
        <v>14573.258333333333</v>
      </c>
      <c r="K264" s="49">
        <f>'[1]зарплата 2025'!G6/3/12</f>
        <v>14573.258333333333</v>
      </c>
    </row>
    <row r="265" spans="1:11" ht="15.75" customHeight="1" x14ac:dyDescent="0.25">
      <c r="A265" s="58" t="s">
        <v>412</v>
      </c>
      <c r="B265" s="59"/>
      <c r="C265" s="45">
        <v>73</v>
      </c>
      <c r="D265" s="45">
        <v>0</v>
      </c>
      <c r="E265" s="45">
        <v>0</v>
      </c>
      <c r="F265" s="45">
        <f t="shared" ref="F265:K265" si="58">SUM(F266:F268)</f>
        <v>0</v>
      </c>
      <c r="G265" s="45">
        <f t="shared" si="58"/>
        <v>0</v>
      </c>
      <c r="H265" s="45">
        <f t="shared" si="58"/>
        <v>0</v>
      </c>
      <c r="I265" s="45">
        <f t="shared" si="58"/>
        <v>0</v>
      </c>
      <c r="J265" s="45">
        <f t="shared" si="58"/>
        <v>0</v>
      </c>
      <c r="K265" s="45">
        <f t="shared" si="58"/>
        <v>0</v>
      </c>
    </row>
    <row r="266" spans="1:11" ht="15.75" x14ac:dyDescent="0.25">
      <c r="A266" s="56" t="s">
        <v>394</v>
      </c>
      <c r="B266" s="57"/>
      <c r="C266" s="46" t="s">
        <v>413</v>
      </c>
      <c r="D266" s="47"/>
      <c r="E266" s="47"/>
      <c r="F266" s="47"/>
      <c r="G266" s="47"/>
      <c r="H266" s="47"/>
      <c r="I266" s="47"/>
      <c r="J266" s="47"/>
      <c r="K266" s="47"/>
    </row>
    <row r="267" spans="1:11" ht="15.75" customHeight="1" x14ac:dyDescent="0.25">
      <c r="A267" s="56" t="s">
        <v>396</v>
      </c>
      <c r="B267" s="57"/>
      <c r="C267" s="46" t="s">
        <v>414</v>
      </c>
      <c r="D267" s="47"/>
      <c r="E267" s="47"/>
      <c r="F267" s="47"/>
      <c r="G267" s="47"/>
      <c r="H267" s="47"/>
      <c r="I267" s="47"/>
      <c r="J267" s="47"/>
      <c r="K267" s="47"/>
    </row>
    <row r="268" spans="1:11" ht="15.75" x14ac:dyDescent="0.25">
      <c r="A268" s="56" t="s">
        <v>398</v>
      </c>
      <c r="B268" s="57"/>
      <c r="C268" s="46" t="s">
        <v>415</v>
      </c>
      <c r="D268" s="47"/>
      <c r="E268" s="47"/>
      <c r="F268" s="47"/>
      <c r="G268" s="47"/>
      <c r="H268" s="47"/>
      <c r="I268" s="47"/>
      <c r="J268" s="47"/>
      <c r="K268" s="47"/>
    </row>
    <row r="269" spans="1:11" ht="15.75" x14ac:dyDescent="0.25">
      <c r="A269" s="50"/>
      <c r="B269" s="50"/>
      <c r="C269" s="51"/>
      <c r="D269" s="52"/>
      <c r="E269" s="52"/>
      <c r="F269" s="52"/>
      <c r="G269" s="52"/>
      <c r="H269" s="52"/>
      <c r="I269" s="52"/>
      <c r="J269" s="52"/>
      <c r="K269" s="52"/>
    </row>
    <row r="271" spans="1:11" s="1" customFormat="1" ht="15.75" x14ac:dyDescent="0.25">
      <c r="A271" s="53" t="s">
        <v>416</v>
      </c>
      <c r="C271" s="54" t="s">
        <v>417</v>
      </c>
      <c r="F271" s="53" t="s">
        <v>418</v>
      </c>
    </row>
    <row r="272" spans="1:11" s="1" customFormat="1" ht="15.75" x14ac:dyDescent="0.25">
      <c r="A272" s="54" t="s">
        <v>419</v>
      </c>
      <c r="C272" s="54" t="s">
        <v>420</v>
      </c>
      <c r="F272" s="54" t="s">
        <v>421</v>
      </c>
    </row>
    <row r="273" spans="1:6" s="1" customFormat="1" ht="15.75" x14ac:dyDescent="0.25">
      <c r="A273" s="54"/>
      <c r="C273" s="54"/>
      <c r="F273" s="54"/>
    </row>
    <row r="274" spans="1:6" s="1" customFormat="1" ht="15.75" x14ac:dyDescent="0.25">
      <c r="A274" s="54"/>
      <c r="C274" s="54"/>
      <c r="F274" s="54"/>
    </row>
    <row r="275" spans="1:6" s="55" customFormat="1" ht="18.75" x14ac:dyDescent="0.3"/>
  </sheetData>
  <mergeCells count="272">
    <mergeCell ref="F7:K7"/>
    <mergeCell ref="F9:K9"/>
    <mergeCell ref="B11:E11"/>
    <mergeCell ref="G11:K11"/>
    <mergeCell ref="B12:E12"/>
    <mergeCell ref="G12:K12"/>
    <mergeCell ref="F1:K1"/>
    <mergeCell ref="F2:K2"/>
    <mergeCell ref="F3:K3"/>
    <mergeCell ref="B4:E4"/>
    <mergeCell ref="F4:K4"/>
    <mergeCell ref="F6:I6"/>
    <mergeCell ref="B17:E17"/>
    <mergeCell ref="B18:E18"/>
    <mergeCell ref="A20:K20"/>
    <mergeCell ref="A21:K21"/>
    <mergeCell ref="A22:K22"/>
    <mergeCell ref="A23:I23"/>
    <mergeCell ref="B13:E13"/>
    <mergeCell ref="G13:K13"/>
    <mergeCell ref="B14:E14"/>
    <mergeCell ref="G14:K14"/>
    <mergeCell ref="B15:E15"/>
    <mergeCell ref="B16:E16"/>
    <mergeCell ref="A31:B31"/>
    <mergeCell ref="A32:B32"/>
    <mergeCell ref="A33:B33"/>
    <mergeCell ref="A34:B34"/>
    <mergeCell ref="A35:B35"/>
    <mergeCell ref="A36:B36"/>
    <mergeCell ref="H24:K24"/>
    <mergeCell ref="A26:K26"/>
    <mergeCell ref="A27:B27"/>
    <mergeCell ref="A28:B28"/>
    <mergeCell ref="A29:B29"/>
    <mergeCell ref="A30:B30"/>
    <mergeCell ref="A24:B25"/>
    <mergeCell ref="C24:C25"/>
    <mergeCell ref="D24:D25"/>
    <mergeCell ref="E24:E25"/>
    <mergeCell ref="F24:F25"/>
    <mergeCell ref="G24:G25"/>
    <mergeCell ref="A43:B43"/>
    <mergeCell ref="A44:B44"/>
    <mergeCell ref="A45:B45"/>
    <mergeCell ref="A46:B46"/>
    <mergeCell ref="A47:B47"/>
    <mergeCell ref="A48:B48"/>
    <mergeCell ref="A37:B37"/>
    <mergeCell ref="A38:B38"/>
    <mergeCell ref="A39:B39"/>
    <mergeCell ref="A40:B40"/>
    <mergeCell ref="A41:B41"/>
    <mergeCell ref="A42:B42"/>
    <mergeCell ref="A55:B55"/>
    <mergeCell ref="A56:B56"/>
    <mergeCell ref="A57:B57"/>
    <mergeCell ref="A58:B58"/>
    <mergeCell ref="A59:B59"/>
    <mergeCell ref="A60:B60"/>
    <mergeCell ref="A49:B49"/>
    <mergeCell ref="A50:B50"/>
    <mergeCell ref="A51:B51"/>
    <mergeCell ref="A52:B52"/>
    <mergeCell ref="A53:B53"/>
    <mergeCell ref="A54:B54"/>
    <mergeCell ref="A67:B67"/>
    <mergeCell ref="A68:B68"/>
    <mergeCell ref="A69:B69"/>
    <mergeCell ref="A70:B70"/>
    <mergeCell ref="A71:B71"/>
    <mergeCell ref="A72:B72"/>
    <mergeCell ref="A61:B61"/>
    <mergeCell ref="A62:B62"/>
    <mergeCell ref="A63:B63"/>
    <mergeCell ref="A64:B64"/>
    <mergeCell ref="A65:B65"/>
    <mergeCell ref="A66:B66"/>
    <mergeCell ref="A79:B79"/>
    <mergeCell ref="A80:B80"/>
    <mergeCell ref="A81:B81"/>
    <mergeCell ref="A82:B82"/>
    <mergeCell ref="A83:B83"/>
    <mergeCell ref="A84:B84"/>
    <mergeCell ref="A73:B73"/>
    <mergeCell ref="A74:B74"/>
    <mergeCell ref="A75:B75"/>
    <mergeCell ref="A76:B76"/>
    <mergeCell ref="A77:B77"/>
    <mergeCell ref="A78:B78"/>
    <mergeCell ref="A91:B91"/>
    <mergeCell ref="A92:B92"/>
    <mergeCell ref="A93:B93"/>
    <mergeCell ref="A94:B94"/>
    <mergeCell ref="A95:B95"/>
    <mergeCell ref="A96:B96"/>
    <mergeCell ref="A85:B85"/>
    <mergeCell ref="A86:B86"/>
    <mergeCell ref="A87:B87"/>
    <mergeCell ref="A88:B88"/>
    <mergeCell ref="A89:B89"/>
    <mergeCell ref="A90:B90"/>
    <mergeCell ref="A103:B103"/>
    <mergeCell ref="A104:B104"/>
    <mergeCell ref="A105:B105"/>
    <mergeCell ref="A106:B106"/>
    <mergeCell ref="A107:B107"/>
    <mergeCell ref="A108:B108"/>
    <mergeCell ref="A97:B97"/>
    <mergeCell ref="A98:B98"/>
    <mergeCell ref="A99:B99"/>
    <mergeCell ref="A100:B100"/>
    <mergeCell ref="A101:B101"/>
    <mergeCell ref="A102:B102"/>
    <mergeCell ref="A115:B115"/>
    <mergeCell ref="A116:B116"/>
    <mergeCell ref="A117:B117"/>
    <mergeCell ref="A118:B118"/>
    <mergeCell ref="A119:B119"/>
    <mergeCell ref="A120:B120"/>
    <mergeCell ref="A109:B109"/>
    <mergeCell ref="A110:B110"/>
    <mergeCell ref="A111:B111"/>
    <mergeCell ref="A112:B112"/>
    <mergeCell ref="A113:B113"/>
    <mergeCell ref="A114:B114"/>
    <mergeCell ref="A127:B127"/>
    <mergeCell ref="A128:B128"/>
    <mergeCell ref="A129:B129"/>
    <mergeCell ref="A130:B130"/>
    <mergeCell ref="A131:B131"/>
    <mergeCell ref="A132:B132"/>
    <mergeCell ref="A121:B121"/>
    <mergeCell ref="A122:B122"/>
    <mergeCell ref="A123:B123"/>
    <mergeCell ref="A124:B124"/>
    <mergeCell ref="A125:B125"/>
    <mergeCell ref="A126:B126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K137"/>
    <mergeCell ref="A138:B138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K147"/>
    <mergeCell ref="A148:B148"/>
    <mergeCell ref="A149:B149"/>
    <mergeCell ref="A150:B150"/>
    <mergeCell ref="A163:B163"/>
    <mergeCell ref="A164:B164"/>
    <mergeCell ref="A165:B165"/>
    <mergeCell ref="A166:B166"/>
    <mergeCell ref="A167:B167"/>
    <mergeCell ref="A168:B168"/>
    <mergeCell ref="A157:B157"/>
    <mergeCell ref="A158:B158"/>
    <mergeCell ref="A159:B159"/>
    <mergeCell ref="A160:B160"/>
    <mergeCell ref="A161:B161"/>
    <mergeCell ref="A162:B162"/>
    <mergeCell ref="A176:B176"/>
    <mergeCell ref="A177:B177"/>
    <mergeCell ref="A178:B178"/>
    <mergeCell ref="A179:B179"/>
    <mergeCell ref="A180:B180"/>
    <mergeCell ref="A181:B181"/>
    <mergeCell ref="A169:B169"/>
    <mergeCell ref="A171:K171"/>
    <mergeCell ref="A172:B172"/>
    <mergeCell ref="A173:B173"/>
    <mergeCell ref="A174:B174"/>
    <mergeCell ref="A175:B175"/>
    <mergeCell ref="A189:B189"/>
    <mergeCell ref="A190:B190"/>
    <mergeCell ref="A191:B191"/>
    <mergeCell ref="A192:B192"/>
    <mergeCell ref="A193:B193"/>
    <mergeCell ref="A194:B194"/>
    <mergeCell ref="A182:B182"/>
    <mergeCell ref="A183:B183"/>
    <mergeCell ref="A184:B184"/>
    <mergeCell ref="A186:K186"/>
    <mergeCell ref="A187:B187"/>
    <mergeCell ref="A188:B188"/>
    <mergeCell ref="A201:B201"/>
    <mergeCell ref="A202:B202"/>
    <mergeCell ref="A203:B203"/>
    <mergeCell ref="A204:B204"/>
    <mergeCell ref="A205:B205"/>
    <mergeCell ref="A206:B206"/>
    <mergeCell ref="A195:K195"/>
    <mergeCell ref="A196:B196"/>
    <mergeCell ref="A197:B197"/>
    <mergeCell ref="A198:B198"/>
    <mergeCell ref="A199:B199"/>
    <mergeCell ref="A200:B200"/>
    <mergeCell ref="A213:B213"/>
    <mergeCell ref="A214:B214"/>
    <mergeCell ref="A215:B215"/>
    <mergeCell ref="A216:B216"/>
    <mergeCell ref="A217:B217"/>
    <mergeCell ref="A218:B218"/>
    <mergeCell ref="A207:B207"/>
    <mergeCell ref="A208:B208"/>
    <mergeCell ref="A209:K209"/>
    <mergeCell ref="A210:B210"/>
    <mergeCell ref="A211:B211"/>
    <mergeCell ref="A212:B212"/>
    <mergeCell ref="A225:B225"/>
    <mergeCell ref="A226:B226"/>
    <mergeCell ref="A227:B227"/>
    <mergeCell ref="A228:B228"/>
    <mergeCell ref="A229:B229"/>
    <mergeCell ref="A230:B230"/>
    <mergeCell ref="A219:B219"/>
    <mergeCell ref="A220:B220"/>
    <mergeCell ref="A221:B221"/>
    <mergeCell ref="A222:B222"/>
    <mergeCell ref="A223:B223"/>
    <mergeCell ref="A224:K224"/>
    <mergeCell ref="A237:B237"/>
    <mergeCell ref="A238:B238"/>
    <mergeCell ref="A239:B239"/>
    <mergeCell ref="A240:B240"/>
    <mergeCell ref="A241:B241"/>
    <mergeCell ref="A242:B242"/>
    <mergeCell ref="A231:B231"/>
    <mergeCell ref="A232:B232"/>
    <mergeCell ref="A233:B233"/>
    <mergeCell ref="A234:B234"/>
    <mergeCell ref="A235:B235"/>
    <mergeCell ref="A236:B236"/>
    <mergeCell ref="A249:B249"/>
    <mergeCell ref="A250:B250"/>
    <mergeCell ref="A251:B251"/>
    <mergeCell ref="A252:B252"/>
    <mergeCell ref="A253:B253"/>
    <mergeCell ref="A254:B254"/>
    <mergeCell ref="A243:K243"/>
    <mergeCell ref="A244:B244"/>
    <mergeCell ref="A245:B245"/>
    <mergeCell ref="A246:B246"/>
    <mergeCell ref="A247:B247"/>
    <mergeCell ref="A248:K248"/>
    <mergeCell ref="A267:B267"/>
    <mergeCell ref="A268:B268"/>
    <mergeCell ref="A261:B261"/>
    <mergeCell ref="A262:B262"/>
    <mergeCell ref="A263:B263"/>
    <mergeCell ref="A264:B264"/>
    <mergeCell ref="A265:B265"/>
    <mergeCell ref="A266:B266"/>
    <mergeCell ref="A255:B255"/>
    <mergeCell ref="A256:B256"/>
    <mergeCell ref="A257:B257"/>
    <mergeCell ref="A258:B258"/>
    <mergeCell ref="A259:B259"/>
    <mergeCell ref="A260:B260"/>
  </mergeCells>
  <pageMargins left="0" right="0" top="0.78740157480314965" bottom="0.31496062992125984" header="0.31496062992125984" footer="0.31496062992125984"/>
  <pageSetup paperSize="9" scale="58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Бучабуд Додаток 1 2025р.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dcterms:created xsi:type="dcterms:W3CDTF">2024-09-17T09:14:57Z</dcterms:created>
  <dcterms:modified xsi:type="dcterms:W3CDTF">2024-10-01T10:38:46Z</dcterms:modified>
</cp:coreProperties>
</file>